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30" windowWidth="13340" windowHeight="4050"/>
  </bookViews>
  <sheets>
    <sheet name="Sheet 1" sheetId="3" r:id="rId1"/>
  </sheets>
  <calcPr calcId="124519"/>
</workbook>
</file>

<file path=xl/calcChain.xml><?xml version="1.0" encoding="utf-8"?>
<calcChain xmlns="http://schemas.openxmlformats.org/spreadsheetml/2006/main">
  <c r="K20" i="3"/>
  <c r="L50"/>
  <c r="J59" s="1"/>
  <c r="K49"/>
  <c r="M58" l="1"/>
  <c r="G52"/>
  <c r="G51"/>
  <c r="G50"/>
  <c r="G49"/>
  <c r="G48"/>
  <c r="G47"/>
  <c r="G46"/>
  <c r="G45"/>
  <c r="G44"/>
  <c r="G43"/>
  <c r="G42"/>
  <c r="G41"/>
  <c r="H12"/>
  <c r="G23"/>
  <c r="G22"/>
  <c r="G21"/>
  <c r="G20"/>
  <c r="G19"/>
  <c r="G18"/>
  <c r="G17"/>
  <c r="G16"/>
  <c r="G15"/>
  <c r="G14"/>
  <c r="G13"/>
  <c r="G12"/>
  <c r="G24" s="1"/>
  <c r="I12" l="1"/>
  <c r="D53"/>
  <c r="I52"/>
  <c r="H52"/>
  <c r="J52" s="1"/>
  <c r="K52" s="1"/>
  <c r="E52"/>
  <c r="I51"/>
  <c r="E51"/>
  <c r="H51" s="1"/>
  <c r="J51" s="1"/>
  <c r="K51" s="1"/>
  <c r="I50"/>
  <c r="E50"/>
  <c r="H50" s="1"/>
  <c r="I49"/>
  <c r="E49"/>
  <c r="H49" s="1"/>
  <c r="I48"/>
  <c r="E48"/>
  <c r="H48" s="1"/>
  <c r="I47"/>
  <c r="E47"/>
  <c r="H47" s="1"/>
  <c r="I46"/>
  <c r="E46"/>
  <c r="H46" s="1"/>
  <c r="I45"/>
  <c r="H45"/>
  <c r="E45"/>
  <c r="I44"/>
  <c r="E44"/>
  <c r="H44" s="1"/>
  <c r="I43"/>
  <c r="H43"/>
  <c r="E43"/>
  <c r="I42"/>
  <c r="E42"/>
  <c r="H42" s="1"/>
  <c r="I41"/>
  <c r="E41"/>
  <c r="D24"/>
  <c r="E24" s="1"/>
  <c r="I23"/>
  <c r="E23"/>
  <c r="H23" s="1"/>
  <c r="M29"/>
  <c r="I22"/>
  <c r="E22"/>
  <c r="H22" s="1"/>
  <c r="I21"/>
  <c r="E21"/>
  <c r="H21" s="1"/>
  <c r="I20"/>
  <c r="E20"/>
  <c r="H20" s="1"/>
  <c r="I19"/>
  <c r="E19"/>
  <c r="H19" s="1"/>
  <c r="I18"/>
  <c r="H18"/>
  <c r="E18"/>
  <c r="I17"/>
  <c r="E17"/>
  <c r="H17" s="1"/>
  <c r="I16"/>
  <c r="E16"/>
  <c r="H16" s="1"/>
  <c r="I15"/>
  <c r="H15"/>
  <c r="E15"/>
  <c r="I14"/>
  <c r="E14"/>
  <c r="H14" s="1"/>
  <c r="I13"/>
  <c r="E13"/>
  <c r="H13" s="1"/>
  <c r="E12"/>
  <c r="J12" s="1"/>
  <c r="K12" s="1"/>
  <c r="J20" l="1"/>
  <c r="J18"/>
  <c r="K18" s="1"/>
  <c r="J21"/>
  <c r="K21" s="1"/>
  <c r="J45"/>
  <c r="K45" s="1"/>
  <c r="J43"/>
  <c r="K43" s="1"/>
  <c r="J15"/>
  <c r="K15" s="1"/>
  <c r="J22"/>
  <c r="K22" s="1"/>
  <c r="J13"/>
  <c r="K13" s="1"/>
  <c r="J19"/>
  <c r="K19" s="1"/>
  <c r="J23"/>
  <c r="K23" s="1"/>
  <c r="J44"/>
  <c r="K44" s="1"/>
  <c r="J48"/>
  <c r="K48" s="1"/>
  <c r="J49"/>
  <c r="J17"/>
  <c r="K17" s="1"/>
  <c r="J42"/>
  <c r="K42" s="1"/>
  <c r="J46"/>
  <c r="K46" s="1"/>
  <c r="J47"/>
  <c r="K47" s="1"/>
  <c r="J50"/>
  <c r="K50" s="1"/>
  <c r="J14"/>
  <c r="K14" s="1"/>
  <c r="H41"/>
  <c r="J41" s="1"/>
  <c r="K41" s="1"/>
  <c r="G53"/>
  <c r="J16"/>
  <c r="K16" s="1"/>
  <c r="E53"/>
  <c r="J58" l="1"/>
  <c r="J29"/>
  <c r="L20"/>
  <c r="M59" l="1"/>
  <c r="M60" s="1"/>
  <c r="J30"/>
  <c r="M30" s="1"/>
  <c r="M31" s="1"/>
</calcChain>
</file>

<file path=xl/sharedStrings.xml><?xml version="1.0" encoding="utf-8"?>
<sst xmlns="http://schemas.openxmlformats.org/spreadsheetml/2006/main" count="136" uniqueCount="52">
  <si>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</si>
  <si>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</si>
  <si>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</si>
  <si>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</si>
  <si>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</si>
  <si>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</si>
  <si>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</si>
  <si>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</si>
  <si>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</si>
  <si>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</si>
  <si>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</si>
  <si>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</si>
  <si>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Grid</t>
  </si>
  <si>
    <t>Output</t>
  </si>
  <si>
    <t>kWh</t>
  </si>
  <si>
    <t>kWh/m2</t>
  </si>
  <si>
    <t>Daily</t>
  </si>
  <si>
    <t>kWp</t>
  </si>
  <si>
    <t>Cork</t>
  </si>
  <si>
    <t>Input</t>
  </si>
  <si>
    <t>Spreadsheet Protected but not password protectd</t>
  </si>
  <si>
    <t>Values in yellow may be changed with protection ON</t>
  </si>
  <si>
    <t>Totals</t>
  </si>
  <si>
    <t>Panels</t>
  </si>
  <si>
    <t>Total</t>
  </si>
  <si>
    <t>Roches</t>
  </si>
  <si>
    <t>Point</t>
  </si>
  <si>
    <t>Solar</t>
  </si>
  <si>
    <t>Solar Roches Point 01/01/2024 to 17/7/24</t>
  </si>
  <si>
    <t>Solar Roches Point 01/01/2022 to 17/7/22</t>
  </si>
  <si>
    <t>Solar Roches Point 01/01/2023 to17/7/23</t>
  </si>
  <si>
    <t>Solar Roches Point 01/01/2025 to 17/7/25</t>
  </si>
  <si>
    <t>Irradiation</t>
  </si>
  <si>
    <t>Import</t>
  </si>
  <si>
    <t>Kwh</t>
  </si>
  <si>
    <t>Consumption</t>
  </si>
  <si>
    <t>Yearly</t>
  </si>
  <si>
    <t>EXPORT</t>
  </si>
  <si>
    <t>Elec cost</t>
  </si>
  <si>
    <t>Export</t>
  </si>
  <si>
    <t>Imported</t>
  </si>
  <si>
    <t>FIT</t>
  </si>
  <si>
    <t>/Kwh</t>
  </si>
  <si>
    <t>No Solar</t>
  </si>
  <si>
    <t>With Solar</t>
  </si>
  <si>
    <t>Saving</t>
  </si>
  <si>
    <t>imp/exp</t>
  </si>
  <si>
    <t>Monthly</t>
  </si>
  <si>
    <t>Credit if positive</t>
  </si>
  <si>
    <t>Factor</t>
  </si>
  <si>
    <t>Efficiency</t>
  </si>
  <si>
    <t>Factors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</si>
</sst>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&quot;€&quot;#,##0.00"/>
    <numFmt numFmtId="166" formatCode="&quot;€&quot;#,##0"/>
    <numFmt numFmtId="167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9" fontId="2" fillId="0" borderId="3" xfId="2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9" fontId="2" fillId="0" borderId="5" xfId="2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1" applyNumberFormat="1" applyFont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66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2" fontId="4" fillId="0" borderId="0" xfId="0" applyNumberFormat="1" applyFont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0" borderId="0" xfId="0" applyBorder="1"/>
    <xf numFmtId="1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2" fontId="4" fillId="0" borderId="0" xfId="0" applyNumberFormat="1" applyFont="1" applyFill="1" applyAlignment="1">
      <alignment horizontal="center"/>
    </xf>
    <xf numFmtId="2" fontId="4" fillId="0" borderId="0" xfId="0" applyNumberFormat="1" applyFont="1" applyBorder="1" applyAlignment="1">
      <alignment horizontal="center"/>
    </xf>
    <xf numFmtId="9" fontId="2" fillId="0" borderId="2" xfId="2" applyFont="1" applyBorder="1" applyAlignment="1">
      <alignment horizontal="center"/>
    </xf>
    <xf numFmtId="9" fontId="2" fillId="0" borderId="7" xfId="2" applyFont="1" applyBorder="1" applyAlignment="1">
      <alignment horizontal="center"/>
    </xf>
    <xf numFmtId="165" fontId="0" fillId="2" borderId="0" xfId="0" applyNumberFormat="1" applyFill="1" applyBorder="1" applyAlignment="1" applyProtection="1">
      <alignment horizontal="center"/>
      <protection locked="0"/>
    </xf>
    <xf numFmtId="1" fontId="4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/>
    </xf>
    <xf numFmtId="0" fontId="0" fillId="0" borderId="0" xfId="0" applyFill="1" applyAlignment="1" applyProtection="1">
      <alignment horizontal="center"/>
      <protection locked="0"/>
    </xf>
    <xf numFmtId="164" fontId="0" fillId="0" borderId="0" xfId="0" applyNumberFormat="1" applyFill="1" applyAlignment="1" applyProtection="1">
      <alignment horizontal="center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60"/>
  <sheetViews>
    <sheetView tabSelected="1" workbookViewId="0"/>
  </sheetViews>
  <sheetFormatPr defaultRowHeight="14.5"/>
  <cols>
    <col min="4" max="4" width="9.6328125" bestFit="1" customWidth="1"/>
    <col min="5" max="5" width="9.08984375" bestFit="1" customWidth="1"/>
    <col min="6" max="6" width="9.08984375" customWidth="1"/>
    <col min="7" max="7" width="9.08984375" bestFit="1" customWidth="1"/>
    <col min="9" max="9" width="12" customWidth="1"/>
    <col min="12" max="12" width="9.453125" bestFit="1" customWidth="1"/>
    <col min="14" max="14" width="16.453125" bestFit="1" customWidth="1"/>
    <col min="16" max="16" width="9.453125" bestFit="1" customWidth="1"/>
    <col min="17" max="17" width="8.81640625" bestFit="1" customWidth="1"/>
  </cols>
  <sheetData>
    <row r="2" spans="2:14">
      <c r="D2" t="s">
        <v>20</v>
      </c>
    </row>
    <row r="3" spans="2:14">
      <c r="D3" t="s">
        <v>21</v>
      </c>
    </row>
    <row r="5" spans="2:14">
      <c r="E5" s="1" t="s">
        <v>23</v>
      </c>
      <c r="F5" s="3"/>
      <c r="I5" s="1" t="s">
        <v>36</v>
      </c>
    </row>
    <row r="6" spans="2:14">
      <c r="E6" s="1" t="s">
        <v>24</v>
      </c>
      <c r="F6" s="1"/>
      <c r="I6" s="1" t="s">
        <v>35</v>
      </c>
    </row>
    <row r="7" spans="2:14">
      <c r="D7" s="1" t="s">
        <v>25</v>
      </c>
      <c r="E7" s="4">
        <v>4</v>
      </c>
      <c r="F7" s="48"/>
      <c r="I7" s="1" t="s">
        <v>14</v>
      </c>
    </row>
    <row r="8" spans="2:14">
      <c r="D8" s="1" t="s">
        <v>26</v>
      </c>
      <c r="E8" s="1" t="s">
        <v>17</v>
      </c>
      <c r="F8" s="1"/>
      <c r="I8" s="5">
        <v>3315</v>
      </c>
    </row>
    <row r="9" spans="2:14">
      <c r="D9" s="1" t="s">
        <v>27</v>
      </c>
      <c r="E9" s="1" t="s">
        <v>12</v>
      </c>
      <c r="F9" s="1" t="s">
        <v>50</v>
      </c>
      <c r="G9" s="1" t="s">
        <v>12</v>
      </c>
      <c r="H9" s="1" t="s">
        <v>16</v>
      </c>
      <c r="I9" s="1" t="s">
        <v>16</v>
      </c>
      <c r="K9" s="1" t="s">
        <v>47</v>
      </c>
    </row>
    <row r="10" spans="2:14">
      <c r="C10" s="1" t="s">
        <v>18</v>
      </c>
      <c r="D10" s="1" t="s">
        <v>32</v>
      </c>
      <c r="E10" s="1" t="s">
        <v>19</v>
      </c>
      <c r="F10" s="1" t="s">
        <v>51</v>
      </c>
      <c r="G10" s="1" t="s">
        <v>13</v>
      </c>
      <c r="H10" s="1" t="s">
        <v>13</v>
      </c>
      <c r="I10" s="1" t="s">
        <v>35</v>
      </c>
      <c r="J10" s="1" t="s">
        <v>46</v>
      </c>
      <c r="K10" s="1" t="s">
        <v>46</v>
      </c>
    </row>
    <row r="11" spans="2:14">
      <c r="B11" s="1"/>
      <c r="C11" s="8">
        <v>2024</v>
      </c>
      <c r="D11" s="1" t="s">
        <v>15</v>
      </c>
      <c r="E11" s="1" t="s">
        <v>14</v>
      </c>
      <c r="F11" s="1" t="s">
        <v>49</v>
      </c>
      <c r="G11" s="1" t="s">
        <v>14</v>
      </c>
      <c r="H11" s="1" t="s">
        <v>14</v>
      </c>
      <c r="I11" s="1" t="s">
        <v>34</v>
      </c>
      <c r="J11" s="1" t="s">
        <v>34</v>
      </c>
      <c r="K11" s="1" t="s">
        <v>34</v>
      </c>
    </row>
    <row r="12" spans="2:14">
      <c r="B12" s="1"/>
      <c r="C12" s="1" t="s">
        <v>0</v>
      </c>
      <c r="D12" s="2">
        <v>26.28</v>
      </c>
      <c r="E12" s="2">
        <f>D12*E$7</f>
        <v>105.12</v>
      </c>
      <c r="F12" s="46">
        <v>0.84699999999999998</v>
      </c>
      <c r="G12" s="2">
        <f>E12*F12</f>
        <v>89.036640000000006</v>
      </c>
      <c r="H12" s="2">
        <f>G12/31</f>
        <v>2.8721496774193551</v>
      </c>
      <c r="I12" s="9">
        <f>I$8/365</f>
        <v>9.0821917808219172</v>
      </c>
      <c r="J12" s="9">
        <f>I12-H12</f>
        <v>6.2100421034025626</v>
      </c>
      <c r="K12" s="32">
        <f>J12*31</f>
        <v>192.51130520547943</v>
      </c>
    </row>
    <row r="13" spans="2:14">
      <c r="B13" s="1"/>
      <c r="C13" s="1" t="s">
        <v>1</v>
      </c>
      <c r="D13" s="2">
        <v>45.88</v>
      </c>
      <c r="E13" s="2">
        <f t="shared" ref="E13:E24" si="0">D13*E$7</f>
        <v>183.52</v>
      </c>
      <c r="F13" s="46">
        <v>0.84699999999999998</v>
      </c>
      <c r="G13" s="2">
        <f t="shared" ref="G13:G23" si="1">E13*F13</f>
        <v>155.44144</v>
      </c>
      <c r="H13" s="2">
        <f>G13/28</f>
        <v>5.5514799999999997</v>
      </c>
      <c r="I13" s="9">
        <f t="shared" ref="I13:I23" si="2">I$8/365</f>
        <v>9.0821917808219172</v>
      </c>
      <c r="J13" s="9">
        <f>I13-H13</f>
        <v>3.5307117808219175</v>
      </c>
      <c r="K13" s="32">
        <f>J13*28</f>
        <v>98.85992986301369</v>
      </c>
      <c r="L13" s="32"/>
      <c r="M13" s="33"/>
    </row>
    <row r="14" spans="2:14">
      <c r="B14" s="1"/>
      <c r="C14" s="1" t="s">
        <v>2</v>
      </c>
      <c r="D14" s="2">
        <v>77.39</v>
      </c>
      <c r="E14" s="2">
        <f t="shared" si="0"/>
        <v>309.56</v>
      </c>
      <c r="F14" s="46">
        <v>0.83599999999999997</v>
      </c>
      <c r="G14" s="2">
        <f t="shared" si="1"/>
        <v>258.79215999999997</v>
      </c>
      <c r="H14" s="2">
        <f>G14/31</f>
        <v>8.3481341935483862</v>
      </c>
      <c r="I14" s="9">
        <f t="shared" si="2"/>
        <v>9.0821917808219172</v>
      </c>
      <c r="J14" s="34">
        <f>I14-H14</f>
        <v>0.7340575872735311</v>
      </c>
      <c r="K14" s="45">
        <f>J14*31</f>
        <v>22.755785205479462</v>
      </c>
      <c r="L14" s="9"/>
    </row>
    <row r="15" spans="2:14">
      <c r="B15" s="1"/>
      <c r="C15" s="1" t="s">
        <v>3</v>
      </c>
      <c r="D15" s="2">
        <v>121.04</v>
      </c>
      <c r="E15" s="2">
        <f t="shared" si="0"/>
        <v>484.16</v>
      </c>
      <c r="F15" s="46">
        <v>0.81899999999999995</v>
      </c>
      <c r="G15" s="2">
        <f t="shared" si="1"/>
        <v>396.52704</v>
      </c>
      <c r="H15" s="2">
        <f>G15/30</f>
        <v>13.217568</v>
      </c>
      <c r="I15" s="9">
        <f t="shared" si="2"/>
        <v>9.0821917808219172</v>
      </c>
      <c r="J15" s="10">
        <f t="shared" ref="J15:J23" si="3">I15-H15</f>
        <v>-4.1353762191780827</v>
      </c>
      <c r="K15" s="20">
        <f>J15*30</f>
        <v>-124.06128657534248</v>
      </c>
    </row>
    <row r="16" spans="2:14">
      <c r="B16" s="1"/>
      <c r="C16" s="1" t="s">
        <v>4</v>
      </c>
      <c r="D16" s="2">
        <v>157.30000000000001</v>
      </c>
      <c r="E16" s="2">
        <f t="shared" si="0"/>
        <v>629.20000000000005</v>
      </c>
      <c r="F16" s="46">
        <v>0.80700000000000005</v>
      </c>
      <c r="G16" s="2">
        <f t="shared" si="1"/>
        <v>507.76440000000008</v>
      </c>
      <c r="H16" s="2">
        <f t="shared" ref="H16:H23" si="4">G16/31</f>
        <v>16.379496774193552</v>
      </c>
      <c r="I16" s="9">
        <f t="shared" si="2"/>
        <v>9.0821917808219172</v>
      </c>
      <c r="J16" s="10">
        <f>I16-H16</f>
        <v>-7.2973049933716343</v>
      </c>
      <c r="K16" s="20">
        <f>J16*31</f>
        <v>-226.21645479452067</v>
      </c>
      <c r="N16" s="22"/>
    </row>
    <row r="17" spans="2:21">
      <c r="B17" s="1"/>
      <c r="C17" s="1" t="s">
        <v>5</v>
      </c>
      <c r="D17" s="2">
        <v>171.16</v>
      </c>
      <c r="E17" s="2">
        <f t="shared" si="0"/>
        <v>684.64</v>
      </c>
      <c r="F17" s="46">
        <v>0.79200000000000004</v>
      </c>
      <c r="G17" s="2">
        <f t="shared" si="1"/>
        <v>542.23487999999998</v>
      </c>
      <c r="H17" s="2">
        <f>G17/30</f>
        <v>18.074496</v>
      </c>
      <c r="I17" s="9">
        <f t="shared" si="2"/>
        <v>9.0821917808219172</v>
      </c>
      <c r="J17" s="10">
        <f t="shared" si="3"/>
        <v>-8.9923042191780826</v>
      </c>
      <c r="K17" s="20">
        <f>J17*30</f>
        <v>-269.76912657534245</v>
      </c>
      <c r="N17" s="22"/>
      <c r="O17" s="1"/>
      <c r="P17" s="1"/>
      <c r="Q17" s="1"/>
      <c r="R17" s="1"/>
      <c r="S17" s="1"/>
      <c r="T17" s="1"/>
      <c r="U17" s="1"/>
    </row>
    <row r="18" spans="2:21">
      <c r="B18" s="1"/>
      <c r="C18" s="1" t="s">
        <v>6</v>
      </c>
      <c r="D18" s="2">
        <v>144.68</v>
      </c>
      <c r="E18" s="2">
        <f t="shared" si="0"/>
        <v>578.72</v>
      </c>
      <c r="F18" s="46">
        <v>0.78700000000000003</v>
      </c>
      <c r="G18" s="2">
        <f t="shared" si="1"/>
        <v>455.45264000000003</v>
      </c>
      <c r="H18" s="2">
        <f t="shared" si="4"/>
        <v>14.692020645161291</v>
      </c>
      <c r="I18" s="9">
        <f t="shared" si="2"/>
        <v>9.0821917808219172</v>
      </c>
      <c r="J18" s="10">
        <f t="shared" si="3"/>
        <v>-5.6098288643393737</v>
      </c>
      <c r="K18" s="20">
        <f>J18*31</f>
        <v>-173.90469479452059</v>
      </c>
      <c r="N18" s="22"/>
      <c r="O18" s="1"/>
      <c r="S18" s="1"/>
      <c r="T18" s="1"/>
      <c r="U18" s="1"/>
    </row>
    <row r="19" spans="2:21">
      <c r="B19" s="1"/>
      <c r="C19" s="1" t="s">
        <v>7</v>
      </c>
      <c r="D19" s="2">
        <v>126.36</v>
      </c>
      <c r="E19" s="2">
        <f t="shared" si="0"/>
        <v>505.44</v>
      </c>
      <c r="F19" s="46">
        <v>0.79800000000000004</v>
      </c>
      <c r="G19" s="2">
        <f t="shared" si="1"/>
        <v>403.34112000000005</v>
      </c>
      <c r="H19" s="2">
        <f t="shared" si="4"/>
        <v>13.011003870967743</v>
      </c>
      <c r="I19" s="9">
        <f t="shared" si="2"/>
        <v>9.0821917808219172</v>
      </c>
      <c r="J19" s="10">
        <f t="shared" si="3"/>
        <v>-3.9288120901458257</v>
      </c>
      <c r="K19" s="20">
        <f>J19*31</f>
        <v>-121.7931747945206</v>
      </c>
      <c r="L19" s="10" t="s">
        <v>37</v>
      </c>
      <c r="S19" s="1"/>
      <c r="T19" s="1"/>
      <c r="U19" s="1"/>
    </row>
    <row r="20" spans="2:21">
      <c r="B20" s="1"/>
      <c r="C20" s="1" t="s">
        <v>8</v>
      </c>
      <c r="D20" s="2">
        <v>89.14</v>
      </c>
      <c r="E20" s="2">
        <f t="shared" si="0"/>
        <v>356.56</v>
      </c>
      <c r="F20" s="46">
        <v>0.80700000000000005</v>
      </c>
      <c r="G20" s="2">
        <f t="shared" si="1"/>
        <v>287.74392</v>
      </c>
      <c r="H20" s="2">
        <f>G20/30</f>
        <v>9.5914640000000002</v>
      </c>
      <c r="I20" s="9">
        <f t="shared" si="2"/>
        <v>9.0821917808219172</v>
      </c>
      <c r="J20" s="10">
        <f t="shared" si="3"/>
        <v>-0.50927221917808296</v>
      </c>
      <c r="K20" s="20">
        <f>J20*31</f>
        <v>-15.787438794520572</v>
      </c>
      <c r="L20" s="20">
        <f>SUM(K15:K20)*-1</f>
        <v>931.53217632876726</v>
      </c>
      <c r="S20" s="1"/>
      <c r="T20" s="1"/>
      <c r="U20" s="1"/>
    </row>
    <row r="21" spans="2:21">
      <c r="B21" s="1"/>
      <c r="C21" s="1" t="s">
        <v>9</v>
      </c>
      <c r="D21" s="2">
        <v>48.34</v>
      </c>
      <c r="E21" s="2">
        <f t="shared" si="0"/>
        <v>193.36</v>
      </c>
      <c r="F21" s="46">
        <v>0.81399999999999995</v>
      </c>
      <c r="G21" s="2">
        <f t="shared" si="1"/>
        <v>157.39503999999999</v>
      </c>
      <c r="H21" s="2">
        <f t="shared" si="4"/>
        <v>5.0772593548387093</v>
      </c>
      <c r="I21" s="9">
        <f t="shared" si="2"/>
        <v>9.0821917808219172</v>
      </c>
      <c r="J21" s="9">
        <f t="shared" si="3"/>
        <v>4.004932425983208</v>
      </c>
      <c r="K21" s="32">
        <f t="shared" ref="K21:K22" si="5">J21*28</f>
        <v>112.13810792752983</v>
      </c>
      <c r="S21" s="1"/>
      <c r="T21" s="1"/>
      <c r="U21" s="1"/>
    </row>
    <row r="22" spans="2:21">
      <c r="B22" s="1"/>
      <c r="C22" s="1" t="s">
        <v>10</v>
      </c>
      <c r="D22" s="2">
        <v>21.38</v>
      </c>
      <c r="E22" s="2">
        <f t="shared" si="0"/>
        <v>85.52</v>
      </c>
      <c r="F22" s="46">
        <v>0.84399999999999997</v>
      </c>
      <c r="G22" s="2">
        <f t="shared" si="1"/>
        <v>72.178879999999992</v>
      </c>
      <c r="H22" s="2">
        <f>G22/30</f>
        <v>2.4059626666666665</v>
      </c>
      <c r="I22" s="9">
        <f t="shared" si="2"/>
        <v>9.0821917808219172</v>
      </c>
      <c r="J22" s="9">
        <f t="shared" si="3"/>
        <v>6.6762291141552508</v>
      </c>
      <c r="K22" s="32">
        <f t="shared" si="5"/>
        <v>186.93441519634703</v>
      </c>
      <c r="S22" s="1"/>
      <c r="T22" s="1"/>
      <c r="U22" s="1"/>
    </row>
    <row r="23" spans="2:21">
      <c r="B23" s="1"/>
      <c r="C23" s="1" t="s">
        <v>11</v>
      </c>
      <c r="D23" s="2">
        <v>6.87</v>
      </c>
      <c r="E23" s="2">
        <f t="shared" si="0"/>
        <v>27.48</v>
      </c>
      <c r="F23" s="46">
        <v>0.84699999999999998</v>
      </c>
      <c r="G23" s="2">
        <f t="shared" si="1"/>
        <v>23.275559999999999</v>
      </c>
      <c r="H23" s="2">
        <f t="shared" si="4"/>
        <v>0.75082451612903223</v>
      </c>
      <c r="I23" s="9">
        <f t="shared" si="2"/>
        <v>9.0821917808219172</v>
      </c>
      <c r="J23" s="9">
        <f t="shared" si="3"/>
        <v>8.3313672646928847</v>
      </c>
      <c r="K23" s="32">
        <f>J23*28</f>
        <v>233.27828341140076</v>
      </c>
      <c r="L23" s="32"/>
      <c r="S23" s="1"/>
      <c r="T23" s="1"/>
      <c r="U23" s="1"/>
    </row>
    <row r="24" spans="2:21">
      <c r="B24" s="1"/>
      <c r="C24" s="1" t="s">
        <v>22</v>
      </c>
      <c r="D24" s="6">
        <f>SUM(D12:D23)</f>
        <v>1035.82</v>
      </c>
      <c r="E24" s="6">
        <f t="shared" si="0"/>
        <v>4143.28</v>
      </c>
      <c r="F24" s="47"/>
      <c r="G24" s="6">
        <f>SUM(G12:G23)</f>
        <v>3349.18372</v>
      </c>
      <c r="H24" s="2"/>
      <c r="I24" s="6"/>
      <c r="S24" s="1"/>
      <c r="T24" s="1"/>
      <c r="U24" s="1"/>
    </row>
    <row r="25" spans="2:21" ht="15" thickBot="1">
      <c r="B25" s="1"/>
      <c r="C25" s="1"/>
      <c r="D25" s="6"/>
      <c r="E25" s="6"/>
      <c r="F25" s="6"/>
      <c r="G25" s="6"/>
      <c r="H25" s="2"/>
      <c r="O25" s="1"/>
      <c r="P25" s="1"/>
      <c r="Q25" s="1"/>
      <c r="R25" s="1"/>
      <c r="S25" s="1"/>
      <c r="T25" s="1"/>
      <c r="U25" s="1"/>
    </row>
    <row r="26" spans="2:21">
      <c r="B26" s="7" t="s">
        <v>29</v>
      </c>
      <c r="G26" s="1">
        <v>665</v>
      </c>
      <c r="H26" t="s">
        <v>15</v>
      </c>
      <c r="L26" s="23" t="s">
        <v>40</v>
      </c>
      <c r="M26" s="24"/>
      <c r="N26" s="25"/>
      <c r="O26" s="1"/>
      <c r="P26" s="1"/>
      <c r="Q26" s="1"/>
      <c r="R26" s="1"/>
      <c r="S26" s="1"/>
      <c r="T26" s="1"/>
      <c r="U26" s="1"/>
    </row>
    <row r="27" spans="2:21">
      <c r="B27" s="7" t="s">
        <v>30</v>
      </c>
      <c r="G27" s="1">
        <v>643</v>
      </c>
      <c r="H27" t="s">
        <v>15</v>
      </c>
      <c r="L27" s="26" t="s">
        <v>38</v>
      </c>
      <c r="M27" s="44">
        <v>0.34</v>
      </c>
      <c r="N27" s="27" t="s">
        <v>42</v>
      </c>
      <c r="O27" s="1"/>
      <c r="P27" s="1"/>
      <c r="Q27" s="1"/>
      <c r="R27" s="1"/>
      <c r="S27" s="1"/>
      <c r="T27" s="1"/>
      <c r="U27" s="1"/>
    </row>
    <row r="28" spans="2:21" ht="15" thickBot="1">
      <c r="B28" s="7" t="s">
        <v>28</v>
      </c>
      <c r="G28" s="1">
        <v>663</v>
      </c>
      <c r="H28" t="s">
        <v>15</v>
      </c>
      <c r="L28" s="26" t="s">
        <v>41</v>
      </c>
      <c r="M28" s="44">
        <v>0.21</v>
      </c>
      <c r="N28" s="27" t="s">
        <v>42</v>
      </c>
      <c r="O28" s="1"/>
      <c r="P28" s="1"/>
      <c r="Q28" s="1"/>
      <c r="R28" s="1"/>
      <c r="S28" s="1"/>
      <c r="T28" s="1"/>
      <c r="U28" s="1"/>
    </row>
    <row r="29" spans="2:21">
      <c r="B29" s="7" t="s">
        <v>31</v>
      </c>
      <c r="G29" s="1">
        <v>703</v>
      </c>
      <c r="H29" t="s">
        <v>15</v>
      </c>
      <c r="I29" s="11" t="s">
        <v>33</v>
      </c>
      <c r="J29" s="12">
        <f>K12+K13+K14+K21+K22+K23</f>
        <v>846.47782680925025</v>
      </c>
      <c r="K29" s="13"/>
      <c r="L29" s="26" t="s">
        <v>43</v>
      </c>
      <c r="M29" s="28">
        <f>I8*M27</f>
        <v>1127.1000000000001</v>
      </c>
      <c r="N29" s="27" t="s">
        <v>36</v>
      </c>
      <c r="O29" s="1"/>
      <c r="P29" s="1"/>
      <c r="Q29" s="1"/>
      <c r="R29" s="1"/>
      <c r="S29" s="1"/>
      <c r="T29" s="1"/>
      <c r="U29" s="1"/>
    </row>
    <row r="30" spans="2:21">
      <c r="I30" s="18" t="s">
        <v>39</v>
      </c>
      <c r="J30" s="14">
        <f>L20</f>
        <v>931.53217632876726</v>
      </c>
      <c r="K30" s="15"/>
      <c r="L30" s="26" t="s">
        <v>44</v>
      </c>
      <c r="M30" s="28">
        <f>((J30*M28)-(J29*M27))</f>
        <v>-92.180704086103987</v>
      </c>
      <c r="N30" s="27" t="s">
        <v>36</v>
      </c>
      <c r="O30" s="7" t="s">
        <v>48</v>
      </c>
      <c r="P30" s="1"/>
      <c r="Q30" s="1"/>
      <c r="R30" s="1"/>
      <c r="S30" s="1"/>
      <c r="T30" s="1"/>
      <c r="U30" s="1"/>
    </row>
    <row r="31" spans="2:21" ht="15" thickBot="1">
      <c r="I31" s="19"/>
      <c r="J31" s="16"/>
      <c r="K31" s="17"/>
      <c r="L31" s="29" t="s">
        <v>45</v>
      </c>
      <c r="M31" s="30">
        <f>M29+M30</f>
        <v>1034.9192959138961</v>
      </c>
      <c r="N31" s="31" t="s">
        <v>36</v>
      </c>
      <c r="O31" s="1"/>
      <c r="P31" s="1"/>
      <c r="Q31" s="1"/>
      <c r="R31" s="1"/>
      <c r="S31" s="1"/>
      <c r="T31" s="1"/>
      <c r="U31" s="1"/>
    </row>
    <row r="32" spans="2:21">
      <c r="O32" s="1"/>
      <c r="P32" s="1"/>
      <c r="Q32" s="1"/>
      <c r="R32" s="1"/>
      <c r="S32" s="1"/>
      <c r="T32" s="1"/>
      <c r="U32" s="1"/>
    </row>
    <row r="33" spans="2:21">
      <c r="O33" s="1"/>
      <c r="P33" s="1"/>
      <c r="Q33" s="1"/>
      <c r="R33" s="1"/>
      <c r="S33" s="1"/>
      <c r="T33" s="1"/>
      <c r="U33" s="1"/>
    </row>
    <row r="34" spans="2:21">
      <c r="E34" s="1" t="s">
        <v>23</v>
      </c>
      <c r="F34" s="1"/>
      <c r="G34" s="3"/>
      <c r="I34" s="1" t="s">
        <v>36</v>
      </c>
      <c r="O34" s="1"/>
      <c r="P34" s="1"/>
      <c r="Q34" s="1"/>
      <c r="R34" s="1"/>
      <c r="S34" s="1"/>
      <c r="T34" s="1"/>
      <c r="U34" s="1"/>
    </row>
    <row r="35" spans="2:21">
      <c r="E35" s="1" t="s">
        <v>24</v>
      </c>
      <c r="F35" s="1"/>
      <c r="G35" s="1"/>
      <c r="I35" s="1" t="s">
        <v>35</v>
      </c>
      <c r="O35" s="1"/>
      <c r="P35" s="1"/>
      <c r="Q35" s="1"/>
      <c r="R35" s="1"/>
      <c r="S35" s="1"/>
      <c r="T35" s="1"/>
      <c r="U35" s="1"/>
    </row>
    <row r="36" spans="2:21">
      <c r="D36" s="1" t="s">
        <v>25</v>
      </c>
      <c r="E36" s="4">
        <v>6</v>
      </c>
      <c r="F36" s="49"/>
      <c r="G36" s="48"/>
      <c r="I36" s="1" t="s">
        <v>14</v>
      </c>
      <c r="O36" s="1"/>
      <c r="P36" s="1"/>
      <c r="Q36" s="1"/>
      <c r="R36" s="1"/>
      <c r="S36" s="1"/>
      <c r="T36" s="1"/>
      <c r="U36" s="1"/>
    </row>
    <row r="37" spans="2:21">
      <c r="D37" s="1" t="s">
        <v>26</v>
      </c>
      <c r="E37" s="1" t="s">
        <v>17</v>
      </c>
      <c r="F37" s="1"/>
      <c r="G37" s="1"/>
      <c r="I37" s="5">
        <v>3315</v>
      </c>
      <c r="P37" s="1"/>
      <c r="Q37" s="1"/>
      <c r="R37" s="1"/>
      <c r="S37" s="1"/>
      <c r="T37" s="1"/>
      <c r="U37" s="1"/>
    </row>
    <row r="38" spans="2:21">
      <c r="D38" s="1" t="s">
        <v>27</v>
      </c>
      <c r="E38" s="1" t="s">
        <v>12</v>
      </c>
      <c r="G38" s="1"/>
      <c r="H38" s="1" t="s">
        <v>16</v>
      </c>
      <c r="I38" s="1" t="s">
        <v>16</v>
      </c>
      <c r="K38" s="1" t="s">
        <v>47</v>
      </c>
      <c r="P38" s="1"/>
      <c r="Q38" s="1"/>
      <c r="R38" s="1"/>
      <c r="S38" s="1"/>
      <c r="T38" s="1"/>
      <c r="U38" s="1"/>
    </row>
    <row r="39" spans="2:21">
      <c r="C39" s="1" t="s">
        <v>18</v>
      </c>
      <c r="D39" s="1" t="s">
        <v>32</v>
      </c>
      <c r="E39" s="1" t="s">
        <v>19</v>
      </c>
      <c r="F39" s="1" t="s">
        <v>50</v>
      </c>
      <c r="G39" s="1" t="s">
        <v>13</v>
      </c>
      <c r="H39" s="1" t="s">
        <v>13</v>
      </c>
      <c r="I39" s="1" t="s">
        <v>35</v>
      </c>
      <c r="J39" s="1" t="s">
        <v>46</v>
      </c>
      <c r="K39" s="1" t="s">
        <v>46</v>
      </c>
      <c r="O39" s="1"/>
      <c r="P39" s="1"/>
      <c r="Q39" s="1"/>
      <c r="R39" s="1"/>
      <c r="S39" s="1"/>
      <c r="T39" s="1"/>
      <c r="U39" s="1"/>
    </row>
    <row r="40" spans="2:21">
      <c r="B40" s="1"/>
      <c r="C40" s="8">
        <v>2024</v>
      </c>
      <c r="D40" s="1" t="s">
        <v>15</v>
      </c>
      <c r="E40" s="1" t="s">
        <v>14</v>
      </c>
      <c r="F40" s="1" t="s">
        <v>51</v>
      </c>
      <c r="G40" s="1" t="s">
        <v>14</v>
      </c>
      <c r="H40" s="1" t="s">
        <v>14</v>
      </c>
      <c r="I40" s="1" t="s">
        <v>34</v>
      </c>
      <c r="J40" s="1" t="s">
        <v>34</v>
      </c>
      <c r="K40" s="1" t="s">
        <v>34</v>
      </c>
      <c r="O40" s="1"/>
      <c r="P40" s="1"/>
      <c r="Q40" s="1"/>
      <c r="R40" s="1"/>
      <c r="S40" s="1"/>
      <c r="T40" s="1"/>
      <c r="U40" s="1"/>
    </row>
    <row r="41" spans="2:21">
      <c r="B41" s="1"/>
      <c r="C41" s="1" t="s">
        <v>0</v>
      </c>
      <c r="D41" s="2">
        <v>26.28</v>
      </c>
      <c r="E41" s="2">
        <f>D41*E$36</f>
        <v>157.68</v>
      </c>
      <c r="F41" s="46">
        <v>0.84699999999999998</v>
      </c>
      <c r="G41" s="2">
        <f>E41*F41</f>
        <v>133.55495999999999</v>
      </c>
      <c r="H41" s="2">
        <f>G41/31</f>
        <v>4.308224516129032</v>
      </c>
      <c r="I41" s="9">
        <f>I$8/365</f>
        <v>9.0821917808219172</v>
      </c>
      <c r="J41" s="40">
        <f>I41-H41</f>
        <v>4.7739672646928852</v>
      </c>
      <c r="K41" s="9">
        <f>J41*31</f>
        <v>147.99298520547944</v>
      </c>
      <c r="O41" s="1"/>
      <c r="P41" s="1"/>
      <c r="Q41" s="1"/>
      <c r="R41" s="1"/>
      <c r="S41" s="1"/>
      <c r="T41" s="1"/>
      <c r="U41" s="1"/>
    </row>
    <row r="42" spans="2:21">
      <c r="B42" s="1"/>
      <c r="C42" s="1" t="s">
        <v>1</v>
      </c>
      <c r="D42" s="2">
        <v>45.88</v>
      </c>
      <c r="E42" s="2">
        <f t="shared" ref="E42:E52" si="6">D42*E$36</f>
        <v>275.28000000000003</v>
      </c>
      <c r="F42" s="46">
        <v>0.84699999999999998</v>
      </c>
      <c r="G42" s="2">
        <f t="shared" ref="G42:G52" si="7">E42*F42</f>
        <v>233.16216000000003</v>
      </c>
      <c r="H42" s="2">
        <f>G42/28</f>
        <v>8.3272200000000005</v>
      </c>
      <c r="I42" s="9">
        <f t="shared" ref="I42:I52" si="8">I$8/365</f>
        <v>9.0821917808219172</v>
      </c>
      <c r="J42" s="34">
        <f>I42-H42</f>
        <v>0.75497178082191674</v>
      </c>
      <c r="K42" s="34">
        <f>J42*28</f>
        <v>21.139209863013669</v>
      </c>
      <c r="O42" s="1"/>
      <c r="P42" s="1"/>
      <c r="Q42" s="1"/>
      <c r="R42" s="1"/>
      <c r="S42" s="1"/>
      <c r="T42" s="1"/>
      <c r="U42" s="1"/>
    </row>
    <row r="43" spans="2:21">
      <c r="B43" s="1"/>
      <c r="C43" s="1" t="s">
        <v>2</v>
      </c>
      <c r="D43" s="2">
        <v>77.39</v>
      </c>
      <c r="E43" s="2">
        <f t="shared" si="6"/>
        <v>464.34000000000003</v>
      </c>
      <c r="F43" s="46">
        <v>0.83599999999999997</v>
      </c>
      <c r="G43" s="2">
        <f t="shared" si="7"/>
        <v>388.18824000000001</v>
      </c>
      <c r="H43" s="2">
        <f>G43/31</f>
        <v>12.522201290322581</v>
      </c>
      <c r="I43" s="9">
        <f t="shared" si="8"/>
        <v>9.0821917808219172</v>
      </c>
      <c r="J43" s="10">
        <f t="shared" ref="J43:J44" si="9">I43-H43</f>
        <v>-3.4400095095006638</v>
      </c>
      <c r="K43" s="10">
        <f>J43*31</f>
        <v>-106.64029479452057</v>
      </c>
      <c r="L43" s="9"/>
      <c r="O43" s="1"/>
      <c r="P43" s="1"/>
      <c r="Q43" s="1"/>
      <c r="R43" s="1"/>
      <c r="S43" s="1"/>
      <c r="T43" s="1"/>
      <c r="U43" s="1"/>
    </row>
    <row r="44" spans="2:21">
      <c r="B44" s="1"/>
      <c r="C44" s="1" t="s">
        <v>3</v>
      </c>
      <c r="D44" s="2">
        <v>121.04</v>
      </c>
      <c r="E44" s="2">
        <f t="shared" si="6"/>
        <v>726.24</v>
      </c>
      <c r="F44" s="46">
        <v>0.81899999999999995</v>
      </c>
      <c r="G44" s="2">
        <f t="shared" si="7"/>
        <v>594.79056000000003</v>
      </c>
      <c r="H44" s="2">
        <f>G44/30</f>
        <v>19.826352</v>
      </c>
      <c r="I44" s="9">
        <f t="shared" si="8"/>
        <v>9.0821917808219172</v>
      </c>
      <c r="J44" s="10">
        <f t="shared" si="9"/>
        <v>-10.744160219178083</v>
      </c>
      <c r="K44" s="10">
        <f>J44*30</f>
        <v>-322.32480657534251</v>
      </c>
      <c r="O44" s="1"/>
      <c r="P44" s="1"/>
      <c r="Q44" s="1"/>
      <c r="R44" s="1"/>
      <c r="S44" s="1"/>
      <c r="T44" s="1"/>
      <c r="U44" s="1"/>
    </row>
    <row r="45" spans="2:21">
      <c r="B45" s="1"/>
      <c r="C45" s="1" t="s">
        <v>4</v>
      </c>
      <c r="D45" s="2">
        <v>157.30000000000001</v>
      </c>
      <c r="E45" s="2">
        <f t="shared" si="6"/>
        <v>943.80000000000007</v>
      </c>
      <c r="F45" s="46">
        <v>0.80700000000000005</v>
      </c>
      <c r="G45" s="2">
        <f t="shared" si="7"/>
        <v>761.64660000000015</v>
      </c>
      <c r="H45" s="2">
        <f t="shared" ref="H45" si="10">G45/31</f>
        <v>24.569245161290329</v>
      </c>
      <c r="I45" s="9">
        <f t="shared" si="8"/>
        <v>9.0821917808219172</v>
      </c>
      <c r="J45" s="10">
        <f>I45-H45</f>
        <v>-15.487053380468412</v>
      </c>
      <c r="K45" s="10">
        <f>J45*31</f>
        <v>-480.09865479452077</v>
      </c>
      <c r="O45" s="1"/>
      <c r="P45" s="1"/>
      <c r="Q45" s="1"/>
      <c r="R45" s="1"/>
      <c r="S45" s="1"/>
      <c r="T45" s="1"/>
      <c r="U45" s="1"/>
    </row>
    <row r="46" spans="2:21">
      <c r="B46" s="1"/>
      <c r="C46" s="1" t="s">
        <v>5</v>
      </c>
      <c r="D46" s="2">
        <v>171.16</v>
      </c>
      <c r="E46" s="2">
        <f t="shared" si="6"/>
        <v>1026.96</v>
      </c>
      <c r="F46" s="46">
        <v>0.79200000000000004</v>
      </c>
      <c r="G46" s="2">
        <f t="shared" si="7"/>
        <v>813.35232000000008</v>
      </c>
      <c r="H46" s="2">
        <f>G46/30</f>
        <v>27.111744000000002</v>
      </c>
      <c r="I46" s="9">
        <f t="shared" si="8"/>
        <v>9.0821917808219172</v>
      </c>
      <c r="J46" s="10">
        <f t="shared" ref="J46:J50" si="11">I46-H46</f>
        <v>-18.029552219178086</v>
      </c>
      <c r="K46" s="10">
        <f>J46*30</f>
        <v>-540.88656657534261</v>
      </c>
      <c r="O46" s="1"/>
      <c r="P46" s="1"/>
      <c r="Q46" s="1"/>
      <c r="R46" s="1"/>
      <c r="S46" s="1"/>
      <c r="T46" s="1"/>
      <c r="U46" s="1"/>
    </row>
    <row r="47" spans="2:21">
      <c r="B47" s="1"/>
      <c r="C47" s="1" t="s">
        <v>6</v>
      </c>
      <c r="D47" s="2">
        <v>144.68</v>
      </c>
      <c r="E47" s="2">
        <f t="shared" si="6"/>
        <v>868.08</v>
      </c>
      <c r="F47" s="46">
        <v>0.78700000000000003</v>
      </c>
      <c r="G47" s="2">
        <f t="shared" si="7"/>
        <v>683.17896000000007</v>
      </c>
      <c r="H47" s="2">
        <f t="shared" ref="H47:H48" si="12">G47/31</f>
        <v>22.038030967741939</v>
      </c>
      <c r="I47" s="9">
        <f t="shared" si="8"/>
        <v>9.0821917808219172</v>
      </c>
      <c r="J47" s="10">
        <f t="shared" si="11"/>
        <v>-12.955839186920022</v>
      </c>
      <c r="K47" s="10">
        <f>J47*31</f>
        <v>-401.63101479452069</v>
      </c>
      <c r="O47" s="1"/>
      <c r="P47" s="1"/>
      <c r="Q47" s="1"/>
      <c r="R47" s="1"/>
      <c r="S47" s="1"/>
      <c r="T47" s="1"/>
      <c r="U47" s="1"/>
    </row>
    <row r="48" spans="2:21">
      <c r="B48" s="1"/>
      <c r="C48" s="1" t="s">
        <v>7</v>
      </c>
      <c r="D48" s="2">
        <v>126.36</v>
      </c>
      <c r="E48" s="2">
        <f t="shared" si="6"/>
        <v>758.16</v>
      </c>
      <c r="F48" s="46">
        <v>0.79800000000000004</v>
      </c>
      <c r="G48" s="2">
        <f t="shared" si="7"/>
        <v>605.01167999999996</v>
      </c>
      <c r="H48" s="2">
        <f t="shared" si="12"/>
        <v>19.516505806451612</v>
      </c>
      <c r="I48" s="9">
        <f t="shared" si="8"/>
        <v>9.0821917808219172</v>
      </c>
      <c r="J48" s="10">
        <f t="shared" si="11"/>
        <v>-10.434314025629694</v>
      </c>
      <c r="K48" s="10">
        <f>J48*31</f>
        <v>-323.46373479452052</v>
      </c>
      <c r="O48" s="1"/>
      <c r="P48" s="1"/>
      <c r="Q48" s="1"/>
      <c r="R48" s="1"/>
      <c r="S48" s="1"/>
      <c r="T48" s="1"/>
      <c r="U48" s="1"/>
    </row>
    <row r="49" spans="2:15">
      <c r="B49" s="1"/>
      <c r="C49" s="1" t="s">
        <v>8</v>
      </c>
      <c r="D49" s="2">
        <v>89.14</v>
      </c>
      <c r="E49" s="2">
        <f t="shared" si="6"/>
        <v>534.84</v>
      </c>
      <c r="F49" s="46">
        <v>0.80700000000000005</v>
      </c>
      <c r="G49" s="2">
        <f t="shared" si="7"/>
        <v>431.61588000000006</v>
      </c>
      <c r="H49" s="2">
        <f>G49/30</f>
        <v>14.387196000000001</v>
      </c>
      <c r="I49" s="9">
        <f t="shared" si="8"/>
        <v>9.0821917808219172</v>
      </c>
      <c r="J49" s="10">
        <f t="shared" si="11"/>
        <v>-5.305004219178084</v>
      </c>
      <c r="K49" s="35">
        <f>J49*31</f>
        <v>-164.45513079452061</v>
      </c>
      <c r="L49" s="35" t="s">
        <v>37</v>
      </c>
    </row>
    <row r="50" spans="2:15">
      <c r="B50" s="1"/>
      <c r="C50" s="1" t="s">
        <v>9</v>
      </c>
      <c r="D50" s="2">
        <v>48.34</v>
      </c>
      <c r="E50" s="2">
        <f t="shared" si="6"/>
        <v>290.04000000000002</v>
      </c>
      <c r="F50" s="46">
        <v>0.81399999999999995</v>
      </c>
      <c r="G50" s="2">
        <f t="shared" si="7"/>
        <v>236.09255999999999</v>
      </c>
      <c r="H50" s="2">
        <f t="shared" ref="H50" si="13">G50/31</f>
        <v>7.6158890322580639</v>
      </c>
      <c r="I50" s="9">
        <f t="shared" si="8"/>
        <v>9.0821917808219172</v>
      </c>
      <c r="J50" s="34">
        <f t="shared" si="11"/>
        <v>1.4663027485638533</v>
      </c>
      <c r="K50" s="41">
        <f>J50*31</f>
        <v>45.455385205479452</v>
      </c>
      <c r="L50" s="37">
        <f>SUM(K43:K49)*-1</f>
        <v>2339.5002031232884</v>
      </c>
    </row>
    <row r="51" spans="2:15">
      <c r="B51" s="1"/>
      <c r="C51" s="1" t="s">
        <v>10</v>
      </c>
      <c r="D51" s="2">
        <v>21.38</v>
      </c>
      <c r="E51" s="2">
        <f t="shared" si="6"/>
        <v>128.28</v>
      </c>
      <c r="F51" s="46">
        <v>0.84399999999999997</v>
      </c>
      <c r="G51" s="2">
        <f t="shared" si="7"/>
        <v>108.26832</v>
      </c>
      <c r="H51" s="2">
        <f>G51/30</f>
        <v>3.6089440000000002</v>
      </c>
      <c r="I51" s="9">
        <f t="shared" si="8"/>
        <v>9.0821917808219172</v>
      </c>
      <c r="J51" s="34">
        <f t="shared" ref="J51:J52" si="14">I51-H51</f>
        <v>5.4732477808219171</v>
      </c>
      <c r="K51" s="41">
        <f t="shared" ref="K51:K52" si="15">J51*31</f>
        <v>169.67068120547944</v>
      </c>
      <c r="L51" s="36"/>
    </row>
    <row r="52" spans="2:15">
      <c r="B52" s="1"/>
      <c r="C52" s="1" t="s">
        <v>11</v>
      </c>
      <c r="D52" s="2">
        <v>6.87</v>
      </c>
      <c r="E52" s="2">
        <f t="shared" si="6"/>
        <v>41.22</v>
      </c>
      <c r="F52" s="46">
        <v>0.84699999999999998</v>
      </c>
      <c r="G52" s="2">
        <f t="shared" si="7"/>
        <v>34.913339999999998</v>
      </c>
      <c r="H52" s="2">
        <f t="shared" ref="H52" si="16">G52/31</f>
        <v>1.1262367741935484</v>
      </c>
      <c r="I52" s="9">
        <f t="shared" si="8"/>
        <v>9.0821917808219172</v>
      </c>
      <c r="J52" s="34">
        <f t="shared" si="14"/>
        <v>7.9559550066283684</v>
      </c>
      <c r="K52" s="41">
        <f t="shared" si="15"/>
        <v>246.63460520547943</v>
      </c>
      <c r="L52" s="14"/>
    </row>
    <row r="53" spans="2:15">
      <c r="B53" s="1"/>
      <c r="C53" s="1" t="s">
        <v>22</v>
      </c>
      <c r="D53" s="21">
        <f>SUM(D41:D52)</f>
        <v>1035.82</v>
      </c>
      <c r="E53" s="21">
        <f>SUM(E41:E52)</f>
        <v>6214.92</v>
      </c>
      <c r="G53" s="21">
        <f>SUM(G41:G52)</f>
        <v>5023.7755800000004</v>
      </c>
      <c r="H53" s="2"/>
      <c r="I53" s="6"/>
      <c r="K53" s="38"/>
      <c r="L53" s="14"/>
    </row>
    <row r="54" spans="2:15" ht="15" thickBot="1">
      <c r="B54" s="1"/>
      <c r="C54" s="1"/>
      <c r="D54" s="6"/>
      <c r="E54" s="6"/>
      <c r="F54" s="6"/>
      <c r="G54" s="6"/>
      <c r="H54" s="2"/>
      <c r="K54" s="38"/>
      <c r="L54" s="14"/>
    </row>
    <row r="55" spans="2:15">
      <c r="B55" s="7" t="s">
        <v>29</v>
      </c>
      <c r="G55" s="1">
        <v>665</v>
      </c>
      <c r="H55" t="s">
        <v>15</v>
      </c>
      <c r="L55" s="23" t="s">
        <v>40</v>
      </c>
      <c r="M55" s="24"/>
      <c r="N55" s="25"/>
    </row>
    <row r="56" spans="2:15">
      <c r="B56" s="7" t="s">
        <v>30</v>
      </c>
      <c r="G56" s="1">
        <v>643</v>
      </c>
      <c r="H56" t="s">
        <v>15</v>
      </c>
      <c r="L56" s="26" t="s">
        <v>38</v>
      </c>
      <c r="M56" s="44">
        <v>0.34</v>
      </c>
      <c r="N56" s="27" t="s">
        <v>42</v>
      </c>
    </row>
    <row r="57" spans="2:15" ht="15" thickBot="1">
      <c r="B57" s="7" t="s">
        <v>28</v>
      </c>
      <c r="G57" s="1">
        <v>663</v>
      </c>
      <c r="H57" t="s">
        <v>15</v>
      </c>
      <c r="L57" s="26" t="s">
        <v>41</v>
      </c>
      <c r="M57" s="44">
        <v>0.21</v>
      </c>
      <c r="N57" s="27" t="s">
        <v>42</v>
      </c>
    </row>
    <row r="58" spans="2:15">
      <c r="B58" s="7" t="s">
        <v>31</v>
      </c>
      <c r="G58" s="1">
        <v>703</v>
      </c>
      <c r="H58" t="s">
        <v>15</v>
      </c>
      <c r="I58" s="11" t="s">
        <v>33</v>
      </c>
      <c r="J58" s="12">
        <f>K41+K42+K50+K51+K52</f>
        <v>630.89286668493151</v>
      </c>
      <c r="K58" s="42"/>
      <c r="L58" s="26" t="s">
        <v>43</v>
      </c>
      <c r="M58" s="28">
        <f>I37*M56</f>
        <v>1127.1000000000001</v>
      </c>
      <c r="N58" s="27" t="s">
        <v>36</v>
      </c>
    </row>
    <row r="59" spans="2:15" ht="15" thickBot="1">
      <c r="I59" s="19" t="s">
        <v>39</v>
      </c>
      <c r="J59" s="16">
        <f>L50</f>
        <v>2339.5002031232884</v>
      </c>
      <c r="K59" s="43"/>
      <c r="L59" s="26" t="s">
        <v>44</v>
      </c>
      <c r="M59" s="28">
        <f>((J59*M57)-(J58*M56))</f>
        <v>276.79146798301383</v>
      </c>
      <c r="N59" s="27" t="s">
        <v>36</v>
      </c>
      <c r="O59" s="7" t="s">
        <v>48</v>
      </c>
    </row>
    <row r="60" spans="2:15" ht="15" thickBot="1">
      <c r="I60" s="38"/>
      <c r="J60" s="14"/>
      <c r="K60" s="39"/>
      <c r="L60" s="29" t="s">
        <v>45</v>
      </c>
      <c r="M60" s="30">
        <f>M58+M59</f>
        <v>1403.8914679830141</v>
      </c>
      <c r="N60" s="31" t="s">
        <v>36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</dc:creator>
  <cp:lastModifiedBy>allco</cp:lastModifiedBy>
  <dcterms:created xsi:type="dcterms:W3CDTF">2025-07-17T19:59:27Z</dcterms:created>
  <dcterms:modified xsi:type="dcterms:W3CDTF">2025-07-19T11:57:07Z</dcterms:modified>
</cp:coreProperties>
</file>