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3i671p/Documents/1_MISC/"/>
    </mc:Choice>
  </mc:AlternateContent>
  <xr:revisionPtr revIDLastSave="0" documentId="8_{67936713-04EF-964B-B813-56FC82F567FB}" xr6:coauthVersionLast="47" xr6:coauthVersionMax="47" xr10:uidLastSave="{00000000-0000-0000-0000-000000000000}"/>
  <bookViews>
    <workbookView xWindow="0" yWindow="0" windowWidth="33600" windowHeight="21000" xr2:uid="{30C7180E-2B5B-43AA-A845-F999F0BB0839}"/>
  </bookViews>
  <sheets>
    <sheet name="Team Planner" sheetId="2" r:id="rId1"/>
    <sheet name="Fixtur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J21" i="2" l="1"/>
  <c r="AF21" i="2"/>
  <c r="AH21" i="2"/>
  <c r="AK6" i="2"/>
  <c r="AL6" i="2"/>
  <c r="AM6" i="2"/>
  <c r="AN6" i="2"/>
  <c r="AO6" i="2"/>
  <c r="AP6" i="2"/>
  <c r="AQ6" i="2"/>
  <c r="AR6" i="2"/>
  <c r="AK7" i="2"/>
  <c r="AL7" i="2"/>
  <c r="AM7" i="2"/>
  <c r="AN7" i="2"/>
  <c r="AO7" i="2"/>
  <c r="AP7" i="2"/>
  <c r="AQ7" i="2"/>
  <c r="AR7" i="2"/>
  <c r="AK8" i="2"/>
  <c r="AL8" i="2"/>
  <c r="AM8" i="2"/>
  <c r="AN8" i="2"/>
  <c r="AO8" i="2"/>
  <c r="AP8" i="2"/>
  <c r="AQ8" i="2"/>
  <c r="AR8" i="2"/>
  <c r="AK9" i="2"/>
  <c r="AL9" i="2"/>
  <c r="AM9" i="2"/>
  <c r="AN9" i="2"/>
  <c r="AO9" i="2"/>
  <c r="AP9" i="2"/>
  <c r="AQ9" i="2"/>
  <c r="AR9" i="2"/>
  <c r="AK10" i="2"/>
  <c r="AL10" i="2"/>
  <c r="AM10" i="2"/>
  <c r="AN10" i="2"/>
  <c r="AO10" i="2"/>
  <c r="AP10" i="2"/>
  <c r="AQ10" i="2"/>
  <c r="AR10" i="2"/>
  <c r="AK11" i="2"/>
  <c r="AL11" i="2"/>
  <c r="AM11" i="2"/>
  <c r="AN11" i="2"/>
  <c r="AO11" i="2"/>
  <c r="AP11" i="2"/>
  <c r="AQ11" i="2"/>
  <c r="AR11" i="2"/>
  <c r="AK12" i="2"/>
  <c r="AL12" i="2"/>
  <c r="AM12" i="2"/>
  <c r="AN12" i="2"/>
  <c r="AO12" i="2"/>
  <c r="AP12" i="2"/>
  <c r="AQ12" i="2"/>
  <c r="AR12" i="2"/>
  <c r="AK13" i="2"/>
  <c r="AL13" i="2"/>
  <c r="AM13" i="2"/>
  <c r="AN13" i="2"/>
  <c r="AO13" i="2"/>
  <c r="AP13" i="2"/>
  <c r="AQ13" i="2"/>
  <c r="AR13" i="2"/>
  <c r="AK14" i="2"/>
  <c r="AL14" i="2"/>
  <c r="AM14" i="2"/>
  <c r="AN14" i="2"/>
  <c r="AO14" i="2"/>
  <c r="AP14" i="2"/>
  <c r="AQ14" i="2"/>
  <c r="AR14" i="2"/>
  <c r="AK15" i="2"/>
  <c r="AL15" i="2"/>
  <c r="AM15" i="2"/>
  <c r="AN15" i="2"/>
  <c r="AO15" i="2"/>
  <c r="AP15" i="2"/>
  <c r="AQ15" i="2"/>
  <c r="AR15" i="2"/>
  <c r="AK16" i="2"/>
  <c r="AL16" i="2"/>
  <c r="AM16" i="2"/>
  <c r="AN16" i="2"/>
  <c r="AO16" i="2"/>
  <c r="AP16" i="2"/>
  <c r="AQ16" i="2"/>
  <c r="AR16" i="2"/>
  <c r="AK17" i="2"/>
  <c r="AL17" i="2"/>
  <c r="AM17" i="2"/>
  <c r="AN17" i="2"/>
  <c r="AO17" i="2"/>
  <c r="AP17" i="2"/>
  <c r="AQ17" i="2"/>
  <c r="AR17" i="2"/>
  <c r="AK18" i="2"/>
  <c r="AL18" i="2"/>
  <c r="AM18" i="2"/>
  <c r="AN18" i="2"/>
  <c r="AO18" i="2"/>
  <c r="AP18" i="2"/>
  <c r="AQ18" i="2"/>
  <c r="AR18" i="2"/>
  <c r="AK19" i="2"/>
  <c r="AL19" i="2"/>
  <c r="AM19" i="2"/>
  <c r="AN19" i="2"/>
  <c r="AO19" i="2"/>
  <c r="AP19" i="2"/>
  <c r="AQ19" i="2"/>
  <c r="AR19" i="2"/>
  <c r="AR5" i="2"/>
  <c r="AQ5" i="2"/>
  <c r="AP5" i="2"/>
  <c r="AO5" i="2"/>
  <c r="AN5" i="2"/>
  <c r="AM5" i="2"/>
  <c r="AL5" i="2"/>
  <c r="AK5" i="2"/>
  <c r="AJ6" i="2"/>
  <c r="AJ7" i="2"/>
  <c r="AJ8" i="2"/>
  <c r="AJ9" i="2"/>
  <c r="AJ10" i="2"/>
  <c r="AJ11" i="2"/>
  <c r="AJ12" i="2"/>
  <c r="AJ13" i="2"/>
  <c r="AJ14" i="2"/>
  <c r="AJ15" i="2"/>
  <c r="AJ16" i="2"/>
  <c r="AJ17" i="2"/>
  <c r="AJ18" i="2"/>
  <c r="AJ19" i="2"/>
  <c r="AJ5" i="2"/>
  <c r="AH6" i="2"/>
  <c r="AI6" i="2"/>
  <c r="AH7" i="2"/>
  <c r="AI7" i="2"/>
  <c r="AH8" i="2"/>
  <c r="AI8" i="2"/>
  <c r="AH9" i="2"/>
  <c r="AI9" i="2"/>
  <c r="AH10" i="2"/>
  <c r="AI10" i="2"/>
  <c r="AH11" i="2"/>
  <c r="AI11" i="2"/>
  <c r="AH12" i="2"/>
  <c r="AI12" i="2"/>
  <c r="AH13" i="2"/>
  <c r="AI13" i="2"/>
  <c r="AH14" i="2"/>
  <c r="AI14" i="2"/>
  <c r="AH15" i="2"/>
  <c r="AI15" i="2"/>
  <c r="AH16" i="2"/>
  <c r="AI16" i="2"/>
  <c r="AH17" i="2"/>
  <c r="AI17" i="2"/>
  <c r="AH18" i="2"/>
  <c r="AI18" i="2"/>
  <c r="AH19" i="2"/>
  <c r="AI19" i="2"/>
  <c r="AI5" i="2"/>
  <c r="AH5" i="2"/>
  <c r="AG6" i="2"/>
  <c r="AG7" i="2"/>
  <c r="AG8" i="2"/>
  <c r="AG9" i="2"/>
  <c r="AG10" i="2"/>
  <c r="AG11" i="2"/>
  <c r="AG12" i="2"/>
  <c r="AG13" i="2"/>
  <c r="AG14" i="2"/>
  <c r="AG15" i="2"/>
  <c r="AG16" i="2"/>
  <c r="AG17" i="2"/>
  <c r="AG18" i="2"/>
  <c r="AG19" i="2"/>
  <c r="AG5" i="2"/>
  <c r="AF19" i="2"/>
  <c r="AF6" i="2"/>
  <c r="AF7" i="2"/>
  <c r="AF8" i="2"/>
  <c r="AF9" i="2"/>
  <c r="AF10" i="2"/>
  <c r="AF11" i="2"/>
  <c r="AF12" i="2"/>
  <c r="AF13" i="2"/>
  <c r="AF14" i="2"/>
  <c r="AF15" i="2"/>
  <c r="AF16" i="2"/>
  <c r="AF17" i="2"/>
  <c r="AF18" i="2"/>
  <c r="AF5" i="2"/>
  <c r="Y5" i="2"/>
  <c r="Z5" i="2"/>
  <c r="AA5" i="2"/>
  <c r="AB5" i="2"/>
  <c r="AC5" i="2"/>
  <c r="AD5" i="2"/>
  <c r="AE5" i="2"/>
  <c r="F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5" i="2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</calcChain>
</file>

<file path=xl/sharedStrings.xml><?xml version="1.0" encoding="utf-8"?>
<sst xmlns="http://schemas.openxmlformats.org/spreadsheetml/2006/main" count="912" uniqueCount="104">
  <si>
    <t>Gameweek:</t>
  </si>
  <si>
    <t>ARS</t>
  </si>
  <si>
    <t>vs</t>
  </si>
  <si>
    <t>WHU</t>
  </si>
  <si>
    <t>liv</t>
  </si>
  <si>
    <t>mci</t>
  </si>
  <si>
    <t>LEI</t>
  </si>
  <si>
    <t>mun</t>
  </si>
  <si>
    <t>AVL</t>
  </si>
  <si>
    <t>lee</t>
  </si>
  <si>
    <t>WOL</t>
  </si>
  <si>
    <t>tot</t>
  </si>
  <si>
    <t>BUR</t>
  </si>
  <si>
    <t>SOU</t>
  </si>
  <si>
    <t>eve</t>
  </si>
  <si>
    <t>CHE</t>
  </si>
  <si>
    <t>bha</t>
  </si>
  <si>
    <t>CRY</t>
  </si>
  <si>
    <t>NEW</t>
  </si>
  <si>
    <t>sou</t>
  </si>
  <si>
    <t>MUN</t>
  </si>
  <si>
    <t>wol</t>
  </si>
  <si>
    <t>avl</t>
  </si>
  <si>
    <t>LEE</t>
  </si>
  <si>
    <t>MCI</t>
  </si>
  <si>
    <t>lei</t>
  </si>
  <si>
    <t>bur</t>
  </si>
  <si>
    <t>TOT</t>
  </si>
  <si>
    <t>whu</t>
  </si>
  <si>
    <t>LIV</t>
  </si>
  <si>
    <t>EVE</t>
  </si>
  <si>
    <t>new</t>
  </si>
  <si>
    <t>che</t>
  </si>
  <si>
    <t>cry</t>
  </si>
  <si>
    <t>BHA</t>
  </si>
  <si>
    <t>ars</t>
  </si>
  <si>
    <t>NAME</t>
  </si>
  <si>
    <t>TEAM</t>
  </si>
  <si>
    <t>GK</t>
  </si>
  <si>
    <t>DEF</t>
  </si>
  <si>
    <t>MID</t>
  </si>
  <si>
    <t>FWD</t>
  </si>
  <si>
    <t>GW 1</t>
  </si>
  <si>
    <t>GW 2</t>
  </si>
  <si>
    <t>GW 3</t>
  </si>
  <si>
    <t>GW 4</t>
  </si>
  <si>
    <t>GW 5</t>
  </si>
  <si>
    <t>GW 6</t>
  </si>
  <si>
    <t>GW 7</t>
  </si>
  <si>
    <t>GW 8</t>
  </si>
  <si>
    <t>GW 9</t>
  </si>
  <si>
    <t>GW 10</t>
  </si>
  <si>
    <t>GW 11</t>
  </si>
  <si>
    <t>GW 12</t>
  </si>
  <si>
    <t>GW 13</t>
  </si>
  <si>
    <t>GW 14</t>
  </si>
  <si>
    <t>GW 15</t>
  </si>
  <si>
    <t>GW 16</t>
  </si>
  <si>
    <t>GW 17</t>
  </si>
  <si>
    <t>GW 18</t>
  </si>
  <si>
    <t>GW 19</t>
  </si>
  <si>
    <t>GW 20</t>
  </si>
  <si>
    <t>GW 21</t>
  </si>
  <si>
    <t>GW 22</t>
  </si>
  <si>
    <t>GW 23</t>
  </si>
  <si>
    <t>GW 24</t>
  </si>
  <si>
    <t>GW 25</t>
  </si>
  <si>
    <t>GW 26</t>
  </si>
  <si>
    <t>GW 27</t>
  </si>
  <si>
    <t>GW 28</t>
  </si>
  <si>
    <t>GW 29</t>
  </si>
  <si>
    <t>GW 30</t>
  </si>
  <si>
    <t>GW 31</t>
  </si>
  <si>
    <t>GW 32</t>
  </si>
  <si>
    <t>GW 33</t>
  </si>
  <si>
    <t>GW 34</t>
  </si>
  <si>
    <t>GW 35</t>
  </si>
  <si>
    <t>GW 36</t>
  </si>
  <si>
    <t>GW 37</t>
  </si>
  <si>
    <t>GW 38</t>
  </si>
  <si>
    <t>Team Abbreviations:</t>
  </si>
  <si>
    <t>BRE</t>
  </si>
  <si>
    <t>NOR</t>
  </si>
  <si>
    <t>WAT</t>
  </si>
  <si>
    <t>bre</t>
  </si>
  <si>
    <t>nor</t>
  </si>
  <si>
    <t>wat</t>
  </si>
  <si>
    <t>Sanchez</t>
  </si>
  <si>
    <t>Salah</t>
  </si>
  <si>
    <t>Foster</t>
  </si>
  <si>
    <t>TAA</t>
  </si>
  <si>
    <t>Livramento</t>
  </si>
  <si>
    <t>White</t>
  </si>
  <si>
    <t>Watkins</t>
  </si>
  <si>
    <t>Digne</t>
  </si>
  <si>
    <t>Mane</t>
  </si>
  <si>
    <t>Gallagher</t>
  </si>
  <si>
    <t>King</t>
  </si>
  <si>
    <t>Broja</t>
  </si>
  <si>
    <t>Laporte</t>
  </si>
  <si>
    <t>Coutinho</t>
  </si>
  <si>
    <t>Willock</t>
  </si>
  <si>
    <t>Number of Players:</t>
  </si>
  <si>
    <t>Number of Players (BB):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</si>
</sst>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FFE599"/>
      <name val="Arial"/>
      <family val="2"/>
    </font>
    <font>
      <sz val="12"/>
      <color rgb="FFCCCCCC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AA84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38761D"/>
        <bgColor indexed="64"/>
      </patternFill>
    </fill>
    <fill>
      <patternFill patternType="solid">
        <fgColor rgb="FF3F7FE6"/>
        <bgColor indexed="64"/>
      </patternFill>
    </fill>
    <fill>
      <patternFill patternType="solid">
        <fgColor rgb="FF1155CC"/>
        <bgColor indexed="64"/>
      </patternFill>
    </fill>
    <fill>
      <patternFill patternType="solid">
        <fgColor rgb="FF93C47D"/>
        <bgColor indexed="64"/>
      </patternFill>
    </fill>
    <fill>
      <patternFill patternType="solid">
        <fgColor rgb="FFA2C4C9"/>
        <bgColor indexed="64"/>
      </patternFill>
    </fill>
    <fill>
      <patternFill patternType="solid">
        <fgColor rgb="FF6D9EEB"/>
        <bgColor indexed="64"/>
      </patternFill>
    </fill>
  </fills>
  <borders count="36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F3F3F3"/>
      </right>
      <top style="medium">
        <color rgb="FFCCCCCC"/>
      </top>
      <bottom style="medium">
        <color rgb="FFF3F3F3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FFFFF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F3F3F3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2" borderId="2" xfId="0" applyFont="1" applyFill="1" applyBorder="1" applyAlignment="1">
      <alignment wrapText="1"/>
    </xf>
    <xf numFmtId="0" fontId="4" fillId="4" borderId="3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3" xfId="0" applyFont="1" applyFill="1" applyBorder="1" applyAlignment="1">
      <alignment horizontal="center"/>
    </xf>
    <xf numFmtId="0" fontId="8" fillId="8" borderId="13" xfId="0" applyFont="1" applyFill="1" applyBorder="1" applyAlignment="1">
      <alignment horizontal="center"/>
    </xf>
    <xf numFmtId="0" fontId="8" fillId="9" borderId="13" xfId="0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/>
    </xf>
    <xf numFmtId="0" fontId="8" fillId="10" borderId="16" xfId="0" applyFont="1" applyFill="1" applyBorder="1" applyAlignment="1">
      <alignment horizontal="center"/>
    </xf>
    <xf numFmtId="0" fontId="1" fillId="0" borderId="0" xfId="0" applyFont="1"/>
    <xf numFmtId="0" fontId="1" fillId="0" borderId="7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/>
    </xf>
    <xf numFmtId="0" fontId="0" fillId="0" borderId="14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/>
    </xf>
    <xf numFmtId="0" fontId="0" fillId="0" borderId="17" xfId="0" applyFont="1" applyBorder="1"/>
    <xf numFmtId="0" fontId="8" fillId="0" borderId="0" xfId="0" applyFont="1" applyFill="1" applyBorder="1" applyAlignment="1">
      <alignment horizontal="left"/>
    </xf>
    <xf numFmtId="0" fontId="9" fillId="11" borderId="14" xfId="0" applyFont="1" applyFill="1" applyBorder="1" applyAlignment="1">
      <alignment horizontal="center" wrapText="1"/>
    </xf>
    <xf numFmtId="0" fontId="9" fillId="11" borderId="10" xfId="0" applyFont="1" applyFill="1" applyBorder="1" applyAlignment="1">
      <alignment horizontal="center" wrapText="1"/>
    </xf>
    <xf numFmtId="0" fontId="9" fillId="11" borderId="11" xfId="0" applyFont="1" applyFill="1" applyBorder="1" applyAlignment="1">
      <alignment horizontal="center" wrapText="1"/>
    </xf>
    <xf numFmtId="0" fontId="9" fillId="11" borderId="12" xfId="0" applyFont="1" applyFill="1" applyBorder="1" applyAlignment="1">
      <alignment horizontal="center" wrapText="1"/>
    </xf>
    <xf numFmtId="0" fontId="9" fillId="11" borderId="13" xfId="0" applyFont="1" applyFill="1" applyBorder="1" applyAlignment="1">
      <alignment horizontal="center" wrapText="1"/>
    </xf>
    <xf numFmtId="0" fontId="9" fillId="11" borderId="15" xfId="0" applyFont="1" applyFill="1" applyBorder="1" applyAlignment="1">
      <alignment horizontal="center" wrapText="1"/>
    </xf>
    <xf numFmtId="0" fontId="9" fillId="11" borderId="16" xfId="0" applyFont="1" applyFill="1" applyBorder="1" applyAlignment="1">
      <alignment horizontal="center" wrapText="1"/>
    </xf>
    <xf numFmtId="0" fontId="9" fillId="11" borderId="17" xfId="0" applyFont="1" applyFill="1" applyBorder="1" applyAlignment="1">
      <alignment horizontal="center" wrapText="1"/>
    </xf>
    <xf numFmtId="0" fontId="9" fillId="11" borderId="18" xfId="0" applyFont="1" applyFill="1" applyBorder="1" applyAlignment="1">
      <alignment horizontal="center" wrapText="1"/>
    </xf>
    <xf numFmtId="0" fontId="10" fillId="12" borderId="1" xfId="0" applyFont="1" applyFill="1" applyBorder="1" applyAlignment="1">
      <alignment horizontal="center" wrapText="1"/>
    </xf>
    <xf numFmtId="0" fontId="5" fillId="13" borderId="1" xfId="0" applyFont="1" applyFill="1" applyBorder="1" applyAlignment="1">
      <alignment horizontal="center" wrapText="1"/>
    </xf>
    <xf numFmtId="0" fontId="11" fillId="14" borderId="1" xfId="0" applyFont="1" applyFill="1" applyBorder="1" applyAlignment="1">
      <alignment horizontal="center" wrapText="1"/>
    </xf>
    <xf numFmtId="0" fontId="5" fillId="15" borderId="1" xfId="0" applyFont="1" applyFill="1" applyBorder="1" applyAlignment="1">
      <alignment horizontal="center" wrapText="1"/>
    </xf>
    <xf numFmtId="0" fontId="5" fillId="16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wrapText="1"/>
    </xf>
    <xf numFmtId="0" fontId="5" fillId="17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/>
    </xf>
    <xf numFmtId="0" fontId="0" fillId="0" borderId="23" xfId="0" applyFont="1" applyBorder="1"/>
    <xf numFmtId="0" fontId="0" fillId="0" borderId="24" xfId="0" applyFont="1" applyBorder="1"/>
    <xf numFmtId="0" fontId="0" fillId="0" borderId="25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8" fillId="0" borderId="21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right" wrapText="1"/>
    </xf>
    <xf numFmtId="0" fontId="3" fillId="3" borderId="6" xfId="0" applyFont="1" applyFill="1" applyBorder="1" applyAlignment="1">
      <alignment horizontal="right" wrapText="1"/>
    </xf>
    <xf numFmtId="0" fontId="0" fillId="0" borderId="3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/>
    </xf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/>
        <color theme="0"/>
      </font>
      <fill>
        <patternFill>
          <bgColor theme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E1722-A109-4C91-9521-4CCB7172AC6C}">
  <dimension ref="B1:AR26"/>
  <sheetViews>
    <sheetView tabSelected="1" zoomScale="160" zoomScaleNormal="160" workbookViewId="0">
      <pane xSplit="4" topLeftCell="AF1" activePane="topRight" state="frozen"/>
      <selection pane="topRight" activeCell="AL21" sqref="AL21"/>
    </sheetView>
  </sheetViews>
  <sheetFormatPr baseColWidth="10" defaultColWidth="8.83203125" defaultRowHeight="15" x14ac:dyDescent="0.2"/>
  <cols>
    <col min="1" max="1" width="2.6640625" style="27" customWidth="1"/>
    <col min="2" max="4" width="8.83203125" style="27"/>
    <col min="5" max="5" width="0" style="28" hidden="1" customWidth="1"/>
    <col min="6" max="31" width="0" style="27" hidden="1" customWidth="1"/>
    <col min="32" max="16384" width="8.83203125" style="27"/>
  </cols>
  <sheetData>
    <row r="1" spans="2:44" ht="12" customHeight="1" thickBot="1" x14ac:dyDescent="0.25"/>
    <row r="2" spans="2:44" ht="16" hidden="1" thickBot="1" x14ac:dyDescent="0.25"/>
    <row r="3" spans="2:44" ht="16" hidden="1" thickBot="1" x14ac:dyDescent="0.25"/>
    <row r="4" spans="2:44" s="19" customFormat="1" ht="16" thickBot="1" x14ac:dyDescent="0.25">
      <c r="B4" s="26"/>
      <c r="C4" s="25" t="s">
        <v>36</v>
      </c>
      <c r="D4" s="24" t="s">
        <v>37</v>
      </c>
      <c r="E4" s="20" t="s">
        <v>42</v>
      </c>
      <c r="F4" s="21" t="s">
        <v>43</v>
      </c>
      <c r="G4" s="22" t="s">
        <v>44</v>
      </c>
      <c r="H4" s="21" t="s">
        <v>45</v>
      </c>
      <c r="I4" s="22" t="s">
        <v>46</v>
      </c>
      <c r="J4" s="21" t="s">
        <v>47</v>
      </c>
      <c r="K4" s="22" t="s">
        <v>48</v>
      </c>
      <c r="L4" s="21" t="s">
        <v>49</v>
      </c>
      <c r="M4" s="22" t="s">
        <v>50</v>
      </c>
      <c r="N4" s="21" t="s">
        <v>51</v>
      </c>
      <c r="O4" s="22" t="s">
        <v>52</v>
      </c>
      <c r="P4" s="21" t="s">
        <v>53</v>
      </c>
      <c r="Q4" s="22" t="s">
        <v>54</v>
      </c>
      <c r="R4" s="21" t="s">
        <v>55</v>
      </c>
      <c r="S4" s="22" t="s">
        <v>56</v>
      </c>
      <c r="T4" s="21" t="s">
        <v>57</v>
      </c>
      <c r="U4" s="22" t="s">
        <v>58</v>
      </c>
      <c r="V4" s="21" t="s">
        <v>59</v>
      </c>
      <c r="W4" s="22" t="s">
        <v>60</v>
      </c>
      <c r="X4" s="21" t="s">
        <v>61</v>
      </c>
      <c r="Y4" s="22" t="s">
        <v>62</v>
      </c>
      <c r="Z4" s="21" t="s">
        <v>63</v>
      </c>
      <c r="AA4" s="22" t="s">
        <v>64</v>
      </c>
      <c r="AB4" s="21" t="s">
        <v>65</v>
      </c>
      <c r="AC4" s="22" t="s">
        <v>66</v>
      </c>
      <c r="AD4" s="21" t="s">
        <v>67</v>
      </c>
      <c r="AE4" s="55" t="s">
        <v>68</v>
      </c>
      <c r="AF4" s="69" t="s">
        <v>69</v>
      </c>
      <c r="AG4" s="70"/>
      <c r="AH4" s="71" t="s">
        <v>70</v>
      </c>
      <c r="AI4" s="72"/>
      <c r="AJ4" s="68" t="s">
        <v>71</v>
      </c>
      <c r="AK4" s="22" t="s">
        <v>72</v>
      </c>
      <c r="AL4" s="21" t="s">
        <v>73</v>
      </c>
      <c r="AM4" s="22" t="s">
        <v>74</v>
      </c>
      <c r="AN4" s="21" t="s">
        <v>75</v>
      </c>
      <c r="AO4" s="22" t="s">
        <v>76</v>
      </c>
      <c r="AP4" s="21" t="s">
        <v>77</v>
      </c>
      <c r="AQ4" s="22" t="s">
        <v>78</v>
      </c>
      <c r="AR4" s="23" t="s">
        <v>79</v>
      </c>
    </row>
    <row r="5" spans="2:44" x14ac:dyDescent="0.2">
      <c r="B5" s="13" t="s">
        <v>38</v>
      </c>
      <c r="C5" s="7" t="s">
        <v>87</v>
      </c>
      <c r="D5" s="8" t="s">
        <v>34</v>
      </c>
      <c r="E5" s="29" t="str">
        <f>IF(ISBLANK(VLOOKUP($D5,Fixtures!$A:$L,3,FALSE)),"BLANK",VLOOKUP($D5,Fixtures!$A:$L,3,FALSE))</f>
        <v>bur</v>
      </c>
      <c r="F5" s="30" t="str">
        <f>IF(ISBLANK(VLOOKUP($D5,Fixtures!$A:$L,4,FALSE)),"BLANK",VLOOKUP($D5,Fixtures!$A:$L,4,FALSE))</f>
        <v>WAT</v>
      </c>
      <c r="G5" s="30" t="str">
        <f>IF(ISBLANK(VLOOKUP($D5,Fixtures!$A:$L,5,FALSE)),"BLANK",VLOOKUP($D5,Fixtures!$A:$L,5,FALSE))</f>
        <v>EVE</v>
      </c>
      <c r="H5" s="30" t="str">
        <f>IF(ISBLANK(VLOOKUP($D5,Fixtures!$A:$L,6,FALSE)),"BLANK",VLOOKUP($D5,Fixtures!$A:$L,6,FALSE))</f>
        <v>bre</v>
      </c>
      <c r="I5" s="30" t="str">
        <f>IF(ISBLANK(VLOOKUP($D5,Fixtures!$A:$L,7,FALSE)),"BLANK",VLOOKUP($D5,Fixtures!$A:$L,7,FALSE))</f>
        <v>LEI</v>
      </c>
      <c r="J5" s="30" t="str">
        <f>IF(ISBLANK(VLOOKUP($D5,Fixtures!$A:$L,8,FALSE)),"BLANK",VLOOKUP($D5,Fixtures!$A:$L,8,FALSE))</f>
        <v>cry</v>
      </c>
      <c r="K5" s="30" t="str">
        <f>IF(ISBLANK(VLOOKUP($D5,Fixtures!$A:$L,9,FALSE)),"BLANK",VLOOKUP($D5,Fixtures!$A:$L,9,FALSE))</f>
        <v>ARS</v>
      </c>
      <c r="L5" s="30" t="str">
        <f>IF(ISBLANK(VLOOKUP($D5,Fixtures!$A:$L,10,FALSE)),"BLANK",VLOOKUP($D5,Fixtures!$A:$L,10,FALSE))</f>
        <v>nor</v>
      </c>
      <c r="M5" s="30" t="str">
        <f>IF(ISBLANK(VLOOKUP($D5,Fixtures!$A:$L,11,FALSE)),"BLANK",VLOOKUP($D5,Fixtures!$A:$L,11,FALSE))</f>
        <v>MCI</v>
      </c>
      <c r="N5" s="30" t="str">
        <f>IF(ISBLANK(VLOOKUP($D5,Fixtures!$A:$L,12,FALSE)),"BLANK",VLOOKUP($D5,Fixtures!$A:$L,12,FALSE))</f>
        <v>liv</v>
      </c>
      <c r="O5" s="30" t="str">
        <f>IF(ISBLANK(VLOOKUP($D5,Fixtures!$A:$AP,13,FALSE)),"BLANK",VLOOKUP($D5,Fixtures!$A:$AP,13,FALSE))</f>
        <v>NEW</v>
      </c>
      <c r="P5" s="30" t="str">
        <f>IF(ISBLANK(VLOOKUP($D5,Fixtures!$A:$AP,14,FALSE)),"BLANK",VLOOKUP($D5,Fixtures!$A:$AP,14,FALSE))</f>
        <v>avl</v>
      </c>
      <c r="Q5" s="30" t="str">
        <f>IF(ISBLANK(VLOOKUP($D5,Fixtures!$A:$AP,15,FALSE)),"BLANK",VLOOKUP($D5,Fixtures!$A:$AP,15,FALSE))</f>
        <v>LEE</v>
      </c>
      <c r="R5" s="30" t="str">
        <f>IF(ISBLANK(VLOOKUP($D5,Fixtures!$A:$AP,16,FALSE)),"BLANK",VLOOKUP($D5,Fixtures!$A:$AP,16,FALSE))</f>
        <v>whu</v>
      </c>
      <c r="S5" s="30" t="str">
        <f>IF(ISBLANK(VLOOKUP($D5,Fixtures!$A:$AP,17,FALSE)),"BLANK",VLOOKUP($D5,Fixtures!$A:$AP,17,FALSE))</f>
        <v>sou</v>
      </c>
      <c r="T5" s="30" t="str">
        <f>IF(ISBLANK(VLOOKUP($D5,Fixtures!$A:$AP,18,FALSE)),"BLANK",VLOOKUP($D5,Fixtures!$A:$AP,18,FALSE))</f>
        <v>TOT</v>
      </c>
      <c r="U5" s="30" t="str">
        <f>IF(ISBLANK(VLOOKUP($D5,Fixtures!$A:$AP,19,FALSE)),"BLANK",VLOOKUP($D5,Fixtures!$A:$AP,19,FALSE))</f>
        <v>WOL</v>
      </c>
      <c r="V5" s="30" t="str">
        <f>IF(ISBLANK(VLOOKUP($D5,Fixtures!$A:$AP,20,FALSE)),"BLANK",VLOOKUP($D5,Fixtures!$A:$AP,20,FALSE))</f>
        <v>mun</v>
      </c>
      <c r="W5" s="30" t="str">
        <f>IF(ISBLANK(VLOOKUP($D5,Fixtures!$A:$AP,21,FALSE)),"BLANK",VLOOKUP($D5,Fixtures!$A:$AP,21,FALSE))</f>
        <v>BRE</v>
      </c>
      <c r="X5" s="30" t="str">
        <f>IF(ISBLANK(VLOOKUP($D5,Fixtures!$A:$AP,22,FALSE)),"BLANK",VLOOKUP($D5,Fixtures!$A:$AP,22,FALSE))</f>
        <v>che</v>
      </c>
      <c r="Y5" s="30" t="str">
        <f>IF(ISBLANK(VLOOKUP($D5,Fixtures!$A:$AP,22,FALSE)),"BLANK",VLOOKUP($D5,Fixtures!$A:$AP,22,FALSE))</f>
        <v>che</v>
      </c>
      <c r="Z5" s="30" t="str">
        <f>IF(ISBLANK(VLOOKUP($D5,Fixtures!$A:$AP,22,FALSE)),"BLANK",VLOOKUP($D5,Fixtures!$A:$AP,22,FALSE))</f>
        <v>che</v>
      </c>
      <c r="AA5" s="30" t="str">
        <f>IF(ISBLANK(VLOOKUP($D5,Fixtures!$A:$AP,22,FALSE)),"BLANK",VLOOKUP($D5,Fixtures!$A:$AP,22,FALSE))</f>
        <v>che</v>
      </c>
      <c r="AB5" s="30" t="str">
        <f>IF(ISBLANK(VLOOKUP($D5,Fixtures!$A:$AP,22,FALSE)),"BLANK",VLOOKUP($D5,Fixtures!$A:$AP,22,FALSE))</f>
        <v>che</v>
      </c>
      <c r="AC5" s="30" t="str">
        <f>IF(ISBLANK(VLOOKUP($D5,Fixtures!$A:$AP,22,FALSE)),"BLANK",VLOOKUP($D5,Fixtures!$A:$AP,22,FALSE))</f>
        <v>che</v>
      </c>
      <c r="AD5" s="30" t="str">
        <f>IF(ISBLANK(VLOOKUP($D5,Fixtures!$A:$AP,22,FALSE)),"BLANK",VLOOKUP($D5,Fixtures!$A:$AP,22,FALSE))</f>
        <v>che</v>
      </c>
      <c r="AE5" s="56" t="str">
        <f>IF(ISBLANK(VLOOKUP($D5,Fixtures!$A:$AP,22,FALSE)),"BLANK",VLOOKUP($D5,Fixtures!$A:$AP,22,FALSE))</f>
        <v>che</v>
      </c>
      <c r="AF5" s="62" t="str">
        <f>IF(ISBLANK(VLOOKUP($D5,Fixtures!$A:$AP,30,FALSE)),"BLANK",VLOOKUP($D5,Fixtures!$A:$AP,30,FALSE))</f>
        <v>new</v>
      </c>
      <c r="AG5" s="63" t="str">
        <f>IF(ISBLANK(VLOOKUP($D5,Fixtures!$A:$AP,31,FALSE)),"BLANK",VLOOKUP($D5,Fixtures!$A:$AP,31,FALSE))</f>
        <v>BLANK</v>
      </c>
      <c r="AH5" s="62" t="str">
        <f>IF(ISBLANK(VLOOKUP($D5,Fixtures!$A:$AP,32,FALSE)),"BLANK",VLOOKUP($D5,Fixtures!$A:$AP,32,FALSE))</f>
        <v>LIV</v>
      </c>
      <c r="AI5" s="63" t="str">
        <f>IF(ISBLANK(VLOOKUP($D5,Fixtures!$A:$AP,33,FALSE)),"BLANK",VLOOKUP($D5,Fixtures!$A:$AP,33,FALSE))</f>
        <v>TOT</v>
      </c>
      <c r="AJ5" s="59" t="str">
        <f>IF(ISBLANK(VLOOKUP($D5,Fixtures!$A:$AP,34,FALSE)),"BLANK",VLOOKUP($D5,Fixtures!$A:$AP,34,FALSE))</f>
        <v>BLANK</v>
      </c>
      <c r="AK5" s="30" t="str">
        <f>IF(ISBLANK(VLOOKUP($D5,Fixtures!$A:$AP,35,FALSE)),"BLANK",VLOOKUP($D5,Fixtures!$A:$AP,35,FALSE))</f>
        <v>NOR</v>
      </c>
      <c r="AL5" s="30" t="str">
        <f>IF(ISBLANK(VLOOKUP($D5,Fixtures!$A:$AP,36,FALSE)),"BLANK",VLOOKUP($D5,Fixtures!$A:$AP,36,FALSE))</f>
        <v>ars</v>
      </c>
      <c r="AM5" s="30" t="str">
        <f>IF(ISBLANK(VLOOKUP($D5,Fixtures!$A:$AP,37,FALSE)),"BLANK",VLOOKUP($D5,Fixtures!$A:$AP,37,FALSE))</f>
        <v>tot</v>
      </c>
      <c r="AN5" s="30" t="str">
        <f>IF(ISBLANK(VLOOKUP($D5,Fixtures!$A:$AP,38,FALSE)),"BLANK",VLOOKUP($D5,Fixtures!$A:$AP,38,FALSE))</f>
        <v>SOU</v>
      </c>
      <c r="AO5" s="30" t="str">
        <f>IF(ISBLANK(VLOOKUP($D5,Fixtures!$A:$AP,39,FALSE)),"BLANK",VLOOKUP($D5,Fixtures!$A:$AP,39,FALSE))</f>
        <v>wol</v>
      </c>
      <c r="AP5" s="30" t="str">
        <f>IF(ISBLANK(VLOOKUP($D5,Fixtures!$A:$AP,40,FALSE)),"BLANK",VLOOKUP($D5,Fixtures!$A:$AP,40,FALSE))</f>
        <v>MUN</v>
      </c>
      <c r="AQ5" s="30" t="str">
        <f>IF(ISBLANK(VLOOKUP($D5,Fixtures!$A:$AP,41,FALSE)),"BLANK",VLOOKUP($D5,Fixtures!$A:$AP,41,FALSE))</f>
        <v>lee</v>
      </c>
      <c r="AR5" s="30" t="str">
        <f>IF(ISBLANK(VLOOKUP($D5,Fixtures!$A:$AP,42,FALSE)),"BLANK",VLOOKUP($D5,Fixtures!$A:$AP,42,FALSE))</f>
        <v>WHU</v>
      </c>
    </row>
    <row r="6" spans="2:44" x14ac:dyDescent="0.2">
      <c r="B6" s="14" t="s">
        <v>38</v>
      </c>
      <c r="C6" s="9" t="s">
        <v>89</v>
      </c>
      <c r="D6" s="10" t="s">
        <v>83</v>
      </c>
      <c r="E6" s="31" t="str">
        <f>IF(ISBLANK(VLOOKUP($D6,Fixtures!$A:$L,3,FALSE)),"BLANK",VLOOKUP($D6,Fixtures!$A:$L,3,FALSE))</f>
        <v>AVL</v>
      </c>
      <c r="F6" s="32" t="str">
        <f>IF(ISBLANK(VLOOKUP($D6,Fixtures!$A:$L,4,FALSE)),"BLANK",VLOOKUP($D6,Fixtures!$A:$L,4,FALSE))</f>
        <v>bha</v>
      </c>
      <c r="G6" s="32" t="str">
        <f>IF(ISBLANK(VLOOKUP($D6,Fixtures!$A:$L,5,FALSE)),"BLANK",VLOOKUP($D6,Fixtures!$A:$L,5,FALSE))</f>
        <v>tot</v>
      </c>
      <c r="H6" s="32" t="str">
        <f>IF(ISBLANK(VLOOKUP($D6,Fixtures!$A:$L,6,FALSE)),"BLANK",VLOOKUP($D6,Fixtures!$A:$L,6,FALSE))</f>
        <v>WOL</v>
      </c>
      <c r="I6" s="32" t="str">
        <f>IF(ISBLANK(VLOOKUP($D6,Fixtures!$A:$L,7,FALSE)),"BLANK",VLOOKUP($D6,Fixtures!$A:$L,7,FALSE))</f>
        <v>nor</v>
      </c>
      <c r="J6" s="32" t="str">
        <f>IF(ISBLANK(VLOOKUP($D6,Fixtures!$A:$L,8,FALSE)),"BLANK",VLOOKUP($D6,Fixtures!$A:$L,8,FALSE))</f>
        <v>NEW</v>
      </c>
      <c r="K6" s="32" t="str">
        <f>IF(ISBLANK(VLOOKUP($D6,Fixtures!$A:$L,9,FALSE)),"BLANK",VLOOKUP($D6,Fixtures!$A:$L,9,FALSE))</f>
        <v>lee</v>
      </c>
      <c r="L6" s="32" t="str">
        <f>IF(ISBLANK(VLOOKUP($D6,Fixtures!$A:$L,10,FALSE)),"BLANK",VLOOKUP($D6,Fixtures!$A:$L,10,FALSE))</f>
        <v>LIV</v>
      </c>
      <c r="M6" s="32" t="str">
        <f>IF(ISBLANK(VLOOKUP($D6,Fixtures!$A:$L,11,FALSE)),"BLANK",VLOOKUP($D6,Fixtures!$A:$L,11,FALSE))</f>
        <v>eve</v>
      </c>
      <c r="N6" s="32" t="str">
        <f>IF(ISBLANK(VLOOKUP($D6,Fixtures!$A:$L,12,FALSE)),"BLANK",VLOOKUP($D6,Fixtures!$A:$L,12,FALSE))</f>
        <v>SOU</v>
      </c>
      <c r="O6" s="32" t="str">
        <f>IF(ISBLANK(VLOOKUP($D6,Fixtures!$A:$AP,13,FALSE)),"BLANK",VLOOKUP($D6,Fixtures!$A:$AP,13,FALSE))</f>
        <v>ars</v>
      </c>
      <c r="P6" s="32" t="str">
        <f>IF(ISBLANK(VLOOKUP($D6,Fixtures!$A:$AP,14,FALSE)),"BLANK",VLOOKUP($D6,Fixtures!$A:$AP,14,FALSE))</f>
        <v>MUN</v>
      </c>
      <c r="Q6" s="32" t="str">
        <f>IF(ISBLANK(VLOOKUP($D6,Fixtures!$A:$AP,15,FALSE)),"BLANK",VLOOKUP($D6,Fixtures!$A:$AP,15,FALSE))</f>
        <v>lei</v>
      </c>
      <c r="R6" s="32" t="str">
        <f>IF(ISBLANK(VLOOKUP($D6,Fixtures!$A:$AP,16,FALSE)),"BLANK",VLOOKUP($D6,Fixtures!$A:$AP,16,FALSE))</f>
        <v>CHE</v>
      </c>
      <c r="S6" s="32" t="str">
        <f>IF(ISBLANK(VLOOKUP($D6,Fixtures!$A:$AP,17,FALSE)),"BLANK",VLOOKUP($D6,Fixtures!$A:$AP,17,FALSE))</f>
        <v>MCI</v>
      </c>
      <c r="T6" s="32" t="str">
        <f>IF(ISBLANK(VLOOKUP($D6,Fixtures!$A:$AP,18,FALSE)),"BLANK",VLOOKUP($D6,Fixtures!$A:$AP,18,FALSE))</f>
        <v>bre</v>
      </c>
      <c r="U6" s="32" t="str">
        <f>IF(ISBLANK(VLOOKUP($D6,Fixtures!$A:$AP,19,FALSE)),"BLANK",VLOOKUP($D6,Fixtures!$A:$AP,19,FALSE))</f>
        <v>bur</v>
      </c>
      <c r="V6" s="32" t="str">
        <f>IF(ISBLANK(VLOOKUP($D6,Fixtures!$A:$AP,20,FALSE)),"BLANK",VLOOKUP($D6,Fixtures!$A:$AP,20,FALSE))</f>
        <v>CRY</v>
      </c>
      <c r="W6" s="32" t="str">
        <f>IF(ISBLANK(VLOOKUP($D6,Fixtures!$A:$AP,21,FALSE)),"BLANK",VLOOKUP($D6,Fixtures!$A:$AP,21,FALSE))</f>
        <v>wol</v>
      </c>
      <c r="X6" s="32" t="str">
        <f>IF(ISBLANK(VLOOKUP($D6,Fixtures!$A:$AP,22,FALSE)),"BLANK",VLOOKUP($D6,Fixtures!$A:$AP,22,FALSE))</f>
        <v>WHU</v>
      </c>
      <c r="Y6" s="32"/>
      <c r="Z6" s="33"/>
      <c r="AA6" s="33"/>
      <c r="AB6" s="33"/>
      <c r="AC6" s="33"/>
      <c r="AD6" s="33"/>
      <c r="AE6" s="57"/>
      <c r="AF6" s="64" t="str">
        <f>IF(ISBLANK(VLOOKUP($D6,Fixtures!$A:$AP,30,FALSE)),"BLANK",VLOOKUP($D6,Fixtures!$A:$AP,30,FALSE))</f>
        <v>ARS</v>
      </c>
      <c r="AG6" s="65" t="str">
        <f>IF(ISBLANK(VLOOKUP($D6,Fixtures!$A:$AP,31,FALSE)),"BLANK",VLOOKUP($D6,Fixtures!$A:$AP,31,FALSE))</f>
        <v>wol</v>
      </c>
      <c r="AH6" s="64" t="str">
        <f>IF(ISBLANK(VLOOKUP($D6,Fixtures!$A:$AP,32,FALSE)),"BLANK",VLOOKUP($D6,Fixtures!$A:$AP,32,FALSE))</f>
        <v>sou</v>
      </c>
      <c r="AI6" s="65" t="str">
        <f>IF(ISBLANK(VLOOKUP($D6,Fixtures!$A:$AP,33,FALSE)),"BLANK",VLOOKUP($D6,Fixtures!$A:$AP,33,FALSE))</f>
        <v>BLANK</v>
      </c>
      <c r="AJ6" s="60" t="str">
        <f>IF(ISBLANK(VLOOKUP($D6,Fixtures!$A:$AP,34,FALSE)),"BLANK",VLOOKUP($D6,Fixtures!$A:$AP,34,FALSE))</f>
        <v>BLANK</v>
      </c>
      <c r="AK6" s="32" t="str">
        <f>IF(ISBLANK(VLOOKUP($D6,Fixtures!$A:$AP,35,FALSE)),"BLANK",VLOOKUP($D6,Fixtures!$A:$AP,35,FALSE))</f>
        <v>liv</v>
      </c>
      <c r="AL6" s="32" t="str">
        <f>IF(ISBLANK(VLOOKUP($D6,Fixtures!$A:$AP,36,FALSE)),"BLANK",VLOOKUP($D6,Fixtures!$A:$AP,36,FALSE))</f>
        <v>LEE</v>
      </c>
      <c r="AM6" s="32" t="str">
        <f>IF(ISBLANK(VLOOKUP($D6,Fixtures!$A:$AP,37,FALSE)),"BLANK",VLOOKUP($D6,Fixtures!$A:$AP,37,FALSE))</f>
        <v>BRE</v>
      </c>
      <c r="AN6" s="32" t="str">
        <f>IF(ISBLANK(VLOOKUP($D6,Fixtures!$A:$AP,38,FALSE)),"BLANK",VLOOKUP($D6,Fixtures!$A:$AP,38,FALSE))</f>
        <v>mci</v>
      </c>
      <c r="AO6" s="32" t="str">
        <f>IF(ISBLANK(VLOOKUP($D6,Fixtures!$A:$AP,39,FALSE)),"BLANK",VLOOKUP($D6,Fixtures!$A:$AP,39,FALSE))</f>
        <v>BUR</v>
      </c>
      <c r="AP6" s="32" t="str">
        <f>IF(ISBLANK(VLOOKUP($D6,Fixtures!$A:$AP,40,FALSE)),"BLANK",VLOOKUP($D6,Fixtures!$A:$AP,40,FALSE))</f>
        <v>cry</v>
      </c>
      <c r="AQ6" s="32" t="str">
        <f>IF(ISBLANK(VLOOKUP($D6,Fixtures!$A:$AP,41,FALSE)),"BLANK",VLOOKUP($D6,Fixtures!$A:$AP,41,FALSE))</f>
        <v>LEI</v>
      </c>
      <c r="AR6" s="32" t="str">
        <f>IF(ISBLANK(VLOOKUP($D6,Fixtures!$A:$AP,42,FALSE)),"BLANK",VLOOKUP($D6,Fixtures!$A:$AP,42,FALSE))</f>
        <v>che</v>
      </c>
    </row>
    <row r="7" spans="2:44" x14ac:dyDescent="0.2">
      <c r="B7" s="15" t="s">
        <v>39</v>
      </c>
      <c r="C7" s="9" t="s">
        <v>99</v>
      </c>
      <c r="D7" s="10" t="s">
        <v>15</v>
      </c>
      <c r="E7" s="31" t="str">
        <f>IF(ISBLANK(VLOOKUP($D7,Fixtures!$A:$L,3,FALSE)),"BLANK",VLOOKUP($D7,Fixtures!$A:$L,3,FALSE))</f>
        <v>CRY</v>
      </c>
      <c r="F7" s="32" t="str">
        <f>IF(ISBLANK(VLOOKUP($D7,Fixtures!$A:$L,4,FALSE)),"BLANK",VLOOKUP($D7,Fixtures!$A:$L,4,FALSE))</f>
        <v>ars</v>
      </c>
      <c r="G7" s="32" t="str">
        <f>IF(ISBLANK(VLOOKUP($D7,Fixtures!$A:$L,5,FALSE)),"BLANK",VLOOKUP($D7,Fixtures!$A:$L,5,FALSE))</f>
        <v>liv</v>
      </c>
      <c r="H7" s="32" t="str">
        <f>IF(ISBLANK(VLOOKUP($D7,Fixtures!$A:$L,6,FALSE)),"BLANK",VLOOKUP($D7,Fixtures!$A:$L,6,FALSE))</f>
        <v>AVL</v>
      </c>
      <c r="I7" s="32" t="str">
        <f>IF(ISBLANK(VLOOKUP($D7,Fixtures!$A:$L,7,FALSE)),"BLANK",VLOOKUP($D7,Fixtures!$A:$L,7,FALSE))</f>
        <v>tot</v>
      </c>
      <c r="J7" s="32" t="str">
        <f>IF(ISBLANK(VLOOKUP($D7,Fixtures!$A:$L,8,FALSE)),"BLANK",VLOOKUP($D7,Fixtures!$A:$L,8,FALSE))</f>
        <v>MCI</v>
      </c>
      <c r="K7" s="32" t="str">
        <f>IF(ISBLANK(VLOOKUP($D7,Fixtures!$A:$L,9,FALSE)),"BLANK",VLOOKUP($D7,Fixtures!$A:$L,9,FALSE))</f>
        <v>SOU</v>
      </c>
      <c r="L7" s="32" t="str">
        <f>IF(ISBLANK(VLOOKUP($D7,Fixtures!$A:$L,10,FALSE)),"BLANK",VLOOKUP($D7,Fixtures!$A:$L,10,FALSE))</f>
        <v>bre</v>
      </c>
      <c r="M7" s="32" t="str">
        <f>IF(ISBLANK(VLOOKUP($D7,Fixtures!$A:$L,11,FALSE)),"BLANK",VLOOKUP($D7,Fixtures!$A:$L,11,FALSE))</f>
        <v>NOR</v>
      </c>
      <c r="N7" s="32" t="str">
        <f>IF(ISBLANK(VLOOKUP($D7,Fixtures!$A:$L,12,FALSE)),"BLANK",VLOOKUP($D7,Fixtures!$A:$L,12,FALSE))</f>
        <v>new</v>
      </c>
      <c r="O7" s="32" t="str">
        <f>IF(ISBLANK(VLOOKUP($D7,Fixtures!$A:$AP,13,FALSE)),"BLANK",VLOOKUP($D7,Fixtures!$A:$AP,13,FALSE))</f>
        <v>BUR</v>
      </c>
      <c r="P7" s="32" t="str">
        <f>IF(ISBLANK(VLOOKUP($D7,Fixtures!$A:$AP,14,FALSE)),"BLANK",VLOOKUP($D7,Fixtures!$A:$AP,14,FALSE))</f>
        <v>lei</v>
      </c>
      <c r="Q7" s="32" t="str">
        <f>IF(ISBLANK(VLOOKUP($D7,Fixtures!$A:$AP,15,FALSE)),"BLANK",VLOOKUP($D7,Fixtures!$A:$AP,15,FALSE))</f>
        <v>MUN</v>
      </c>
      <c r="R7" s="32" t="str">
        <f>IF(ISBLANK(VLOOKUP($D7,Fixtures!$A:$AP,16,FALSE)),"BLANK",VLOOKUP($D7,Fixtures!$A:$AP,16,FALSE))</f>
        <v>wat</v>
      </c>
      <c r="S7" s="32" t="str">
        <f>IF(ISBLANK(VLOOKUP($D7,Fixtures!$A:$AP,17,FALSE)),"BLANK",VLOOKUP($D7,Fixtures!$A:$AP,17,FALSE))</f>
        <v>whu</v>
      </c>
      <c r="T7" s="32" t="str">
        <f>IF(ISBLANK(VLOOKUP($D7,Fixtures!$A:$AP,18,FALSE)),"BLANK",VLOOKUP($D7,Fixtures!$A:$AP,18,FALSE))</f>
        <v>LEE</v>
      </c>
      <c r="U7" s="32" t="str">
        <f>IF(ISBLANK(VLOOKUP($D7,Fixtures!$A:$AP,19,FALSE)),"BLANK",VLOOKUP($D7,Fixtures!$A:$AP,19,FALSE))</f>
        <v>EVE</v>
      </c>
      <c r="V7" s="32" t="str">
        <f>IF(ISBLANK(VLOOKUP($D7,Fixtures!$A:$AP,20,FALSE)),"BLANK",VLOOKUP($D7,Fixtures!$A:$AP,20,FALSE))</f>
        <v>wol</v>
      </c>
      <c r="W7" s="32" t="str">
        <f>IF(ISBLANK(VLOOKUP($D7,Fixtures!$A:$AP,21,FALSE)),"BLANK",VLOOKUP($D7,Fixtures!$A:$AP,21,FALSE))</f>
        <v>avl</v>
      </c>
      <c r="X7" s="32" t="str">
        <f>IF(ISBLANK(VLOOKUP($D7,Fixtures!$A:$AP,22,FALSE)),"BLANK",VLOOKUP($D7,Fixtures!$A:$AP,22,FALSE))</f>
        <v>BHA</v>
      </c>
      <c r="Y7" s="32"/>
      <c r="Z7" s="33"/>
      <c r="AA7" s="33"/>
      <c r="AB7" s="33"/>
      <c r="AC7" s="33"/>
      <c r="AD7" s="33"/>
      <c r="AE7" s="57"/>
      <c r="AF7" s="64" t="str">
        <f>IF(ISBLANK(VLOOKUP($D7,Fixtures!$A:$AP,30,FALSE)),"BLANK",VLOOKUP($D7,Fixtures!$A:$AP,30,FALSE))</f>
        <v>bur</v>
      </c>
      <c r="AG7" s="65" t="str">
        <f>IF(ISBLANK(VLOOKUP($D7,Fixtures!$A:$AP,31,FALSE)),"BLANK",VLOOKUP($D7,Fixtures!$A:$AP,31,FALSE))</f>
        <v>nor</v>
      </c>
      <c r="AH7" s="64" t="str">
        <f>IF(ISBLANK(VLOOKUP($D7,Fixtures!$A:$AP,32,FALSE)),"BLANK",VLOOKUP($D7,Fixtures!$A:$AP,32,FALSE))</f>
        <v>NEW</v>
      </c>
      <c r="AI7" s="65" t="str">
        <f>IF(ISBLANK(VLOOKUP($D7,Fixtures!$A:$AP,33,FALSE)),"BLANK",VLOOKUP($D7,Fixtures!$A:$AP,33,FALSE))</f>
        <v>BLANK</v>
      </c>
      <c r="AJ7" s="60" t="str">
        <f>IF(ISBLANK(VLOOKUP($D7,Fixtures!$A:$AP,34,FALSE)),"BLANK",VLOOKUP($D7,Fixtures!$A:$AP,34,FALSE))</f>
        <v>BLANK</v>
      </c>
      <c r="AK7" s="32" t="str">
        <f>IF(ISBLANK(VLOOKUP($D7,Fixtures!$A:$AP,35,FALSE)),"BLANK",VLOOKUP($D7,Fixtures!$A:$AP,35,FALSE))</f>
        <v>BRE</v>
      </c>
      <c r="AL7" s="32" t="str">
        <f>IF(ISBLANK(VLOOKUP($D7,Fixtures!$A:$AP,36,FALSE)),"BLANK",VLOOKUP($D7,Fixtures!$A:$AP,36,FALSE))</f>
        <v>sou</v>
      </c>
      <c r="AM7" s="32" t="str">
        <f>IF(ISBLANK(VLOOKUP($D7,Fixtures!$A:$AP,37,FALSE)),"BLANK",VLOOKUP($D7,Fixtures!$A:$AP,37,FALSE))</f>
        <v>lee</v>
      </c>
      <c r="AN7" s="32" t="str">
        <f>IF(ISBLANK(VLOOKUP($D7,Fixtures!$A:$AP,38,FALSE)),"BLANK",VLOOKUP($D7,Fixtures!$A:$AP,38,FALSE))</f>
        <v>WHU</v>
      </c>
      <c r="AO7" s="32" t="str">
        <f>IF(ISBLANK(VLOOKUP($D7,Fixtures!$A:$AP,39,FALSE)),"BLANK",VLOOKUP($D7,Fixtures!$A:$AP,39,FALSE))</f>
        <v>eve</v>
      </c>
      <c r="AP7" s="32" t="str">
        <f>IF(ISBLANK(VLOOKUP($D7,Fixtures!$A:$AP,40,FALSE)),"BLANK",VLOOKUP($D7,Fixtures!$A:$AP,40,FALSE))</f>
        <v>WOL</v>
      </c>
      <c r="AQ7" s="32" t="str">
        <f>IF(ISBLANK(VLOOKUP($D7,Fixtures!$A:$AP,41,FALSE)),"BLANK",VLOOKUP($D7,Fixtures!$A:$AP,41,FALSE))</f>
        <v>mun</v>
      </c>
      <c r="AR7" s="32" t="str">
        <f>IF(ISBLANK(VLOOKUP($D7,Fixtures!$A:$AP,42,FALSE)),"BLANK",VLOOKUP($D7,Fixtures!$A:$AP,42,FALSE))</f>
        <v>WAT</v>
      </c>
    </row>
    <row r="8" spans="2:44" x14ac:dyDescent="0.2">
      <c r="B8" s="15" t="s">
        <v>39</v>
      </c>
      <c r="C8" s="9" t="s">
        <v>90</v>
      </c>
      <c r="D8" s="10" t="s">
        <v>29</v>
      </c>
      <c r="E8" s="31" t="str">
        <f>IF(ISBLANK(VLOOKUP($D8,Fixtures!$A:$L,3,FALSE)),"BLANK",VLOOKUP($D8,Fixtures!$A:$L,3,FALSE))</f>
        <v>nor</v>
      </c>
      <c r="F8" s="32" t="str">
        <f>IF(ISBLANK(VLOOKUP($D8,Fixtures!$A:$L,4,FALSE)),"BLANK",VLOOKUP($D8,Fixtures!$A:$L,4,FALSE))</f>
        <v>BUR</v>
      </c>
      <c r="G8" s="32" t="str">
        <f>IF(ISBLANK(VLOOKUP($D8,Fixtures!$A:$L,5,FALSE)),"BLANK",VLOOKUP($D8,Fixtures!$A:$L,5,FALSE))</f>
        <v>CHE</v>
      </c>
      <c r="H8" s="32" t="str">
        <f>IF(ISBLANK(VLOOKUP($D8,Fixtures!$A:$L,6,FALSE)),"BLANK",VLOOKUP($D8,Fixtures!$A:$L,6,FALSE))</f>
        <v>lee</v>
      </c>
      <c r="I8" s="32" t="str">
        <f>IF(ISBLANK(VLOOKUP($D8,Fixtures!$A:$L,7,FALSE)),"BLANK",VLOOKUP($D8,Fixtures!$A:$L,7,FALSE))</f>
        <v>CRY</v>
      </c>
      <c r="J8" s="32" t="str">
        <f>IF(ISBLANK(VLOOKUP($D8,Fixtures!$A:$L,8,FALSE)),"BLANK",VLOOKUP($D8,Fixtures!$A:$L,8,FALSE))</f>
        <v>bre</v>
      </c>
      <c r="K8" s="32" t="str">
        <f>IF(ISBLANK(VLOOKUP($D8,Fixtures!$A:$L,9,FALSE)),"BLANK",VLOOKUP($D8,Fixtures!$A:$L,9,FALSE))</f>
        <v>MCI</v>
      </c>
      <c r="L8" s="32" t="str">
        <f>IF(ISBLANK(VLOOKUP($D8,Fixtures!$A:$L,10,FALSE)),"BLANK",VLOOKUP($D8,Fixtures!$A:$L,10,FALSE))</f>
        <v>wat</v>
      </c>
      <c r="M8" s="32" t="str">
        <f>IF(ISBLANK(VLOOKUP($D8,Fixtures!$A:$L,11,FALSE)),"BLANK",VLOOKUP($D8,Fixtures!$A:$L,11,FALSE))</f>
        <v>mun</v>
      </c>
      <c r="N8" s="32" t="str">
        <f>IF(ISBLANK(VLOOKUP($D8,Fixtures!$A:$L,12,FALSE)),"BLANK",VLOOKUP($D8,Fixtures!$A:$L,12,FALSE))</f>
        <v>BHA</v>
      </c>
      <c r="O8" s="32" t="str">
        <f>IF(ISBLANK(VLOOKUP($D8,Fixtures!$A:$AP,13,FALSE)),"BLANK",VLOOKUP($D8,Fixtures!$A:$AP,13,FALSE))</f>
        <v>whu</v>
      </c>
      <c r="P8" s="32" t="str">
        <f>IF(ISBLANK(VLOOKUP($D8,Fixtures!$A:$AP,14,FALSE)),"BLANK",VLOOKUP($D8,Fixtures!$A:$AP,14,FALSE))</f>
        <v>ARS</v>
      </c>
      <c r="Q8" s="32" t="str">
        <f>IF(ISBLANK(VLOOKUP($D8,Fixtures!$A:$AP,15,FALSE)),"BLANK",VLOOKUP($D8,Fixtures!$A:$AP,15,FALSE))</f>
        <v>SOU</v>
      </c>
      <c r="R8" s="32" t="str">
        <f>IF(ISBLANK(VLOOKUP($D8,Fixtures!$A:$AP,16,FALSE)),"BLANK",VLOOKUP($D8,Fixtures!$A:$AP,16,FALSE))</f>
        <v>eve</v>
      </c>
      <c r="S8" s="32" t="str">
        <f>IF(ISBLANK(VLOOKUP($D8,Fixtures!$A:$AP,17,FALSE)),"BLANK",VLOOKUP($D8,Fixtures!$A:$AP,17,FALSE))</f>
        <v>wol</v>
      </c>
      <c r="T8" s="32" t="str">
        <f>IF(ISBLANK(VLOOKUP($D8,Fixtures!$A:$AP,18,FALSE)),"BLANK",VLOOKUP($D8,Fixtures!$A:$AP,18,FALSE))</f>
        <v>AVL</v>
      </c>
      <c r="U8" s="32" t="str">
        <f>IF(ISBLANK(VLOOKUP($D8,Fixtures!$A:$AP,19,FALSE)),"BLANK",VLOOKUP($D8,Fixtures!$A:$AP,19,FALSE))</f>
        <v>NEW</v>
      </c>
      <c r="V8" s="32" t="str">
        <f>IF(ISBLANK(VLOOKUP($D8,Fixtures!$A:$AP,20,FALSE)),"BLANK",VLOOKUP($D8,Fixtures!$A:$AP,20,FALSE))</f>
        <v>tot</v>
      </c>
      <c r="W8" s="32" t="str">
        <f>IF(ISBLANK(VLOOKUP($D8,Fixtures!$A:$AP,21,FALSE)),"BLANK",VLOOKUP($D8,Fixtures!$A:$AP,21,FALSE))</f>
        <v>LEE</v>
      </c>
      <c r="X8" s="32" t="str">
        <f>IF(ISBLANK(VLOOKUP($D8,Fixtures!$A:$AP,22,FALSE)),"BLANK",VLOOKUP($D8,Fixtures!$A:$AP,22,FALSE))</f>
        <v>lei</v>
      </c>
      <c r="Y8" s="32"/>
      <c r="Z8" s="33"/>
      <c r="AA8" s="33"/>
      <c r="AB8" s="33"/>
      <c r="AC8" s="33"/>
      <c r="AD8" s="33"/>
      <c r="AE8" s="57"/>
      <c r="AF8" s="64" t="str">
        <f>IF(ISBLANK(VLOOKUP($D8,Fixtures!$A:$AP,30,FALSE)),"BLANK",VLOOKUP($D8,Fixtures!$A:$AP,30,FALSE))</f>
        <v>WHU</v>
      </c>
      <c r="AG8" s="65" t="str">
        <f>IF(ISBLANK(VLOOKUP($D8,Fixtures!$A:$AP,31,FALSE)),"BLANK",VLOOKUP($D8,Fixtures!$A:$AP,31,FALSE))</f>
        <v>BLANK</v>
      </c>
      <c r="AH8" s="64" t="str">
        <f>IF(ISBLANK(VLOOKUP($D8,Fixtures!$A:$AP,32,FALSE)),"BLANK",VLOOKUP($D8,Fixtures!$A:$AP,32,FALSE))</f>
        <v>bha</v>
      </c>
      <c r="AI8" s="65" t="str">
        <f>IF(ISBLANK(VLOOKUP($D8,Fixtures!$A:$AP,33,FALSE)),"BLANK",VLOOKUP($D8,Fixtures!$A:$AP,33,FALSE))</f>
        <v>ars</v>
      </c>
      <c r="AJ8" s="60" t="str">
        <f>IF(ISBLANK(VLOOKUP($D8,Fixtures!$A:$AP,34,FALSE)),"BLANK",VLOOKUP($D8,Fixtures!$A:$AP,34,FALSE))</f>
        <v>BLANK</v>
      </c>
      <c r="AK8" s="32" t="str">
        <f>IF(ISBLANK(VLOOKUP($D8,Fixtures!$A:$AP,35,FALSE)),"BLANK",VLOOKUP($D8,Fixtures!$A:$AP,35,FALSE))</f>
        <v>WAT</v>
      </c>
      <c r="AL8" s="32" t="str">
        <f>IF(ISBLANK(VLOOKUP($D8,Fixtures!$A:$AP,36,FALSE)),"BLANK",VLOOKUP($D8,Fixtures!$A:$AP,36,FALSE))</f>
        <v>mci</v>
      </c>
      <c r="AM8" s="32" t="str">
        <f>IF(ISBLANK(VLOOKUP($D8,Fixtures!$A:$AP,37,FALSE)),"BLANK",VLOOKUP($D8,Fixtures!$A:$AP,37,FALSE))</f>
        <v>avl</v>
      </c>
      <c r="AN8" s="32" t="str">
        <f>IF(ISBLANK(VLOOKUP($D8,Fixtures!$A:$AP,38,FALSE)),"BLANK",VLOOKUP($D8,Fixtures!$A:$AP,38,FALSE))</f>
        <v>EVE</v>
      </c>
      <c r="AO8" s="32" t="str">
        <f>IF(ISBLANK(VLOOKUP($D8,Fixtures!$A:$AP,39,FALSE)),"BLANK",VLOOKUP($D8,Fixtures!$A:$AP,39,FALSE))</f>
        <v>new</v>
      </c>
      <c r="AP8" s="32" t="str">
        <f>IF(ISBLANK(VLOOKUP($D8,Fixtures!$A:$AP,40,FALSE)),"BLANK",VLOOKUP($D8,Fixtures!$A:$AP,40,FALSE))</f>
        <v>TOT</v>
      </c>
      <c r="AQ8" s="32" t="str">
        <f>IF(ISBLANK(VLOOKUP($D8,Fixtures!$A:$AP,41,FALSE)),"BLANK",VLOOKUP($D8,Fixtures!$A:$AP,41,FALSE))</f>
        <v>sou</v>
      </c>
      <c r="AR8" s="32" t="str">
        <f>IF(ISBLANK(VLOOKUP($D8,Fixtures!$A:$AP,42,FALSE)),"BLANK",VLOOKUP($D8,Fixtures!$A:$AP,42,FALSE))</f>
        <v>WOL</v>
      </c>
    </row>
    <row r="9" spans="2:44" x14ac:dyDescent="0.2">
      <c r="B9" s="15" t="s">
        <v>39</v>
      </c>
      <c r="C9" s="9" t="s">
        <v>91</v>
      </c>
      <c r="D9" s="10" t="s">
        <v>13</v>
      </c>
      <c r="E9" s="31" t="str">
        <f>IF(ISBLANK(VLOOKUP($D9,Fixtures!$A:$L,3,FALSE)),"BLANK",VLOOKUP($D9,Fixtures!$A:$L,3,FALSE))</f>
        <v>eve</v>
      </c>
      <c r="F9" s="32" t="str">
        <f>IF(ISBLANK(VLOOKUP($D9,Fixtures!$A:$L,4,FALSE)),"BLANK",VLOOKUP($D9,Fixtures!$A:$L,4,FALSE))</f>
        <v>MUN</v>
      </c>
      <c r="G9" s="32" t="str">
        <f>IF(ISBLANK(VLOOKUP($D9,Fixtures!$A:$L,5,FALSE)),"BLANK",VLOOKUP($D9,Fixtures!$A:$L,5,FALSE))</f>
        <v>new</v>
      </c>
      <c r="H9" s="32" t="str">
        <f>IF(ISBLANK(VLOOKUP($D9,Fixtures!$A:$L,6,FALSE)),"BLANK",VLOOKUP($D9,Fixtures!$A:$L,6,FALSE))</f>
        <v>WHU</v>
      </c>
      <c r="I9" s="32" t="str">
        <f>IF(ISBLANK(VLOOKUP($D9,Fixtures!$A:$L,7,FALSE)),"BLANK",VLOOKUP($D9,Fixtures!$A:$L,7,FALSE))</f>
        <v>mci</v>
      </c>
      <c r="J9" s="32" t="str">
        <f>IF(ISBLANK(VLOOKUP($D9,Fixtures!$A:$L,8,FALSE)),"BLANK",VLOOKUP($D9,Fixtures!$A:$L,8,FALSE))</f>
        <v>WOL</v>
      </c>
      <c r="K9" s="32" t="str">
        <f>IF(ISBLANK(VLOOKUP($D9,Fixtures!$A:$L,9,FALSE)),"BLANK",VLOOKUP($D9,Fixtures!$A:$L,9,FALSE))</f>
        <v>che</v>
      </c>
      <c r="L9" s="32" t="str">
        <f>IF(ISBLANK(VLOOKUP($D9,Fixtures!$A:$L,10,FALSE)),"BLANK",VLOOKUP($D9,Fixtures!$A:$L,10,FALSE))</f>
        <v>LEE</v>
      </c>
      <c r="M9" s="32" t="str">
        <f>IF(ISBLANK(VLOOKUP($D9,Fixtures!$A:$L,11,FALSE)),"BLANK",VLOOKUP($D9,Fixtures!$A:$L,11,FALSE))</f>
        <v>BUR</v>
      </c>
      <c r="N9" s="32" t="str">
        <f>IF(ISBLANK(VLOOKUP($D9,Fixtures!$A:$L,12,FALSE)),"BLANK",VLOOKUP($D9,Fixtures!$A:$L,12,FALSE))</f>
        <v>wat</v>
      </c>
      <c r="O9" s="32" t="str">
        <f>IF(ISBLANK(VLOOKUP($D9,Fixtures!$A:$AP,13,FALSE)),"BLANK",VLOOKUP($D9,Fixtures!$A:$AP,13,FALSE))</f>
        <v>AVL</v>
      </c>
      <c r="P9" s="32" t="str">
        <f>IF(ISBLANK(VLOOKUP($D9,Fixtures!$A:$AP,14,FALSE)),"BLANK",VLOOKUP($D9,Fixtures!$A:$AP,14,FALSE))</f>
        <v>nor</v>
      </c>
      <c r="Q9" s="32" t="str">
        <f>IF(ISBLANK(VLOOKUP($D9,Fixtures!$A:$AP,15,FALSE)),"BLANK",VLOOKUP($D9,Fixtures!$A:$AP,15,FALSE))</f>
        <v>liv</v>
      </c>
      <c r="R9" s="32" t="str">
        <f>IF(ISBLANK(VLOOKUP($D9,Fixtures!$A:$AP,16,FALSE)),"BLANK",VLOOKUP($D9,Fixtures!$A:$AP,16,FALSE))</f>
        <v>LEI</v>
      </c>
      <c r="S9" s="32" t="str">
        <f>IF(ISBLANK(VLOOKUP($D9,Fixtures!$A:$AP,17,FALSE)),"BLANK",VLOOKUP($D9,Fixtures!$A:$AP,17,FALSE))</f>
        <v>BHA</v>
      </c>
      <c r="T9" s="32" t="str">
        <f>IF(ISBLANK(VLOOKUP($D9,Fixtures!$A:$AP,18,FALSE)),"BLANK",VLOOKUP($D9,Fixtures!$A:$AP,18,FALSE))</f>
        <v>ars</v>
      </c>
      <c r="U9" s="32" t="str">
        <f>IF(ISBLANK(VLOOKUP($D9,Fixtures!$A:$AP,19,FALSE)),"BLANK",VLOOKUP($D9,Fixtures!$A:$AP,19,FALSE))</f>
        <v>cry</v>
      </c>
      <c r="V9" s="32" t="str">
        <f>IF(ISBLANK(VLOOKUP($D9,Fixtures!$A:$AP,20,FALSE)),"BLANK",VLOOKUP($D9,Fixtures!$A:$AP,20,FALSE))</f>
        <v>BRE</v>
      </c>
      <c r="W9" s="32" t="str">
        <f>IF(ISBLANK(VLOOKUP($D9,Fixtures!$A:$AP,21,FALSE)),"BLANK",VLOOKUP($D9,Fixtures!$A:$AP,21,FALSE))</f>
        <v>whu</v>
      </c>
      <c r="X9" s="32" t="str">
        <f>IF(ISBLANK(VLOOKUP($D9,Fixtures!$A:$AP,22,FALSE)),"BLANK",VLOOKUP($D9,Fixtures!$A:$AP,22,FALSE))</f>
        <v>TOT</v>
      </c>
      <c r="Y9" s="32"/>
      <c r="Z9" s="33"/>
      <c r="AA9" s="33"/>
      <c r="AB9" s="33"/>
      <c r="AC9" s="33"/>
      <c r="AD9" s="33"/>
      <c r="AE9" s="57"/>
      <c r="AF9" s="64" t="str">
        <f>IF(ISBLANK(VLOOKUP($D9,Fixtures!$A:$AP,30,FALSE)),"BLANK",VLOOKUP($D9,Fixtures!$A:$AP,30,FALSE))</f>
        <v>avl</v>
      </c>
      <c r="AG9" s="65" t="str">
        <f>IF(ISBLANK(VLOOKUP($D9,Fixtures!$A:$AP,31,FALSE)),"BLANK",VLOOKUP($D9,Fixtures!$A:$AP,31,FALSE))</f>
        <v>NEW</v>
      </c>
      <c r="AH9" s="64" t="str">
        <f>IF(ISBLANK(VLOOKUP($D9,Fixtures!$A:$AP,32,FALSE)),"BLANK",VLOOKUP($D9,Fixtures!$A:$AP,32,FALSE))</f>
        <v>WAT</v>
      </c>
      <c r="AI9" s="65" t="str">
        <f>IF(ISBLANK(VLOOKUP($D9,Fixtures!$A:$AP,33,FALSE)),"BLANK",VLOOKUP($D9,Fixtures!$A:$AP,33,FALSE))</f>
        <v>BLANK</v>
      </c>
      <c r="AJ9" s="60" t="str">
        <f>IF(ISBLANK(VLOOKUP($D9,Fixtures!$A:$AP,34,FALSE)),"BLANK",VLOOKUP($D9,Fixtures!$A:$AP,34,FALSE))</f>
        <v>BLANK</v>
      </c>
      <c r="AK9" s="32" t="str">
        <f>IF(ISBLANK(VLOOKUP($D9,Fixtures!$A:$AP,35,FALSE)),"BLANK",VLOOKUP($D9,Fixtures!$A:$AP,35,FALSE))</f>
        <v>lee</v>
      </c>
      <c r="AL9" s="32" t="str">
        <f>IF(ISBLANK(VLOOKUP($D9,Fixtures!$A:$AP,36,FALSE)),"BLANK",VLOOKUP($D9,Fixtures!$A:$AP,36,FALSE))</f>
        <v>CHE</v>
      </c>
      <c r="AM9" s="32" t="str">
        <f>IF(ISBLANK(VLOOKUP($D9,Fixtures!$A:$AP,37,FALSE)),"BLANK",VLOOKUP($D9,Fixtures!$A:$AP,37,FALSE))</f>
        <v>ARS</v>
      </c>
      <c r="AN9" s="32" t="str">
        <f>IF(ISBLANK(VLOOKUP($D9,Fixtures!$A:$AP,38,FALSE)),"BLANK",VLOOKUP($D9,Fixtures!$A:$AP,38,FALSE))</f>
        <v>bha</v>
      </c>
      <c r="AO9" s="32" t="str">
        <f>IF(ISBLANK(VLOOKUP($D9,Fixtures!$A:$AP,39,FALSE)),"BLANK",VLOOKUP($D9,Fixtures!$A:$AP,39,FALSE))</f>
        <v>CRY</v>
      </c>
      <c r="AP9" s="32" t="str">
        <f>IF(ISBLANK(VLOOKUP($D9,Fixtures!$A:$AP,40,FALSE)),"BLANK",VLOOKUP($D9,Fixtures!$A:$AP,40,FALSE))</f>
        <v>bre</v>
      </c>
      <c r="AQ9" s="32" t="str">
        <f>IF(ISBLANK(VLOOKUP($D9,Fixtures!$A:$AP,41,FALSE)),"BLANK",VLOOKUP($D9,Fixtures!$A:$AP,41,FALSE))</f>
        <v>LIV</v>
      </c>
      <c r="AR9" s="32" t="str">
        <f>IF(ISBLANK(VLOOKUP($D9,Fixtures!$A:$AP,42,FALSE)),"BLANK",VLOOKUP($D9,Fixtures!$A:$AP,42,FALSE))</f>
        <v>lei</v>
      </c>
    </row>
    <row r="10" spans="2:44" x14ac:dyDescent="0.2">
      <c r="B10" s="15" t="s">
        <v>39</v>
      </c>
      <c r="C10" s="9" t="s">
        <v>94</v>
      </c>
      <c r="D10" s="10" t="s">
        <v>8</v>
      </c>
      <c r="E10" s="31" t="str">
        <f>IF(ISBLANK(VLOOKUP($D10,Fixtures!$A:$L,3,FALSE)),"BLANK",VLOOKUP($D10,Fixtures!$A:$L,3,FALSE))</f>
        <v>wat</v>
      </c>
      <c r="F10" s="32" t="str">
        <f>IF(ISBLANK(VLOOKUP($D10,Fixtures!$A:$L,4,FALSE)),"BLANK",VLOOKUP($D10,Fixtures!$A:$L,4,FALSE))</f>
        <v>NEW</v>
      </c>
      <c r="G10" s="32" t="str">
        <f>IF(ISBLANK(VLOOKUP($D10,Fixtures!$A:$L,5,FALSE)),"BLANK",VLOOKUP($D10,Fixtures!$A:$L,5,FALSE))</f>
        <v>BRE</v>
      </c>
      <c r="H10" s="32" t="str">
        <f>IF(ISBLANK(VLOOKUP($D10,Fixtures!$A:$L,6,FALSE)),"BLANK",VLOOKUP($D10,Fixtures!$A:$L,6,FALSE))</f>
        <v>che</v>
      </c>
      <c r="I10" s="32" t="str">
        <f>IF(ISBLANK(VLOOKUP($D10,Fixtures!$A:$L,7,FALSE)),"BLANK",VLOOKUP($D10,Fixtures!$A:$L,7,FALSE))</f>
        <v>EVE</v>
      </c>
      <c r="J10" s="32" t="str">
        <f>IF(ISBLANK(VLOOKUP($D10,Fixtures!$A:$L,8,FALSE)),"BLANK",VLOOKUP($D10,Fixtures!$A:$L,8,FALSE))</f>
        <v>mun</v>
      </c>
      <c r="K10" s="32" t="str">
        <f>IF(ISBLANK(VLOOKUP($D10,Fixtures!$A:$L,9,FALSE)),"BLANK",VLOOKUP($D10,Fixtures!$A:$L,9,FALSE))</f>
        <v>tot</v>
      </c>
      <c r="L10" s="32" t="str">
        <f>IF(ISBLANK(VLOOKUP($D10,Fixtures!$A:$L,10,FALSE)),"BLANK",VLOOKUP($D10,Fixtures!$A:$L,10,FALSE))</f>
        <v>WOL</v>
      </c>
      <c r="M10" s="32" t="str">
        <f>IF(ISBLANK(VLOOKUP($D10,Fixtures!$A:$L,11,FALSE)),"BLANK",VLOOKUP($D10,Fixtures!$A:$L,11,FALSE))</f>
        <v>ars</v>
      </c>
      <c r="N10" s="32" t="str">
        <f>IF(ISBLANK(VLOOKUP($D10,Fixtures!$A:$L,12,FALSE)),"BLANK",VLOOKUP($D10,Fixtures!$A:$L,12,FALSE))</f>
        <v>WHU</v>
      </c>
      <c r="O10" s="32" t="str">
        <f>IF(ISBLANK(VLOOKUP($D10,Fixtures!$A:$AP,13,FALSE)),"BLANK",VLOOKUP($D10,Fixtures!$A:$AP,13,FALSE))</f>
        <v>sou</v>
      </c>
      <c r="P10" s="32" t="str">
        <f>IF(ISBLANK(VLOOKUP($D10,Fixtures!$A:$AP,14,FALSE)),"BLANK",VLOOKUP($D10,Fixtures!$A:$AP,14,FALSE))</f>
        <v>BHA</v>
      </c>
      <c r="Q10" s="32" t="str">
        <f>IF(ISBLANK(VLOOKUP($D10,Fixtures!$A:$AP,15,FALSE)),"BLANK",VLOOKUP($D10,Fixtures!$A:$AP,15,FALSE))</f>
        <v>cry</v>
      </c>
      <c r="R10" s="32" t="str">
        <f>IF(ISBLANK(VLOOKUP($D10,Fixtures!$A:$AP,16,FALSE)),"BLANK",VLOOKUP($D10,Fixtures!$A:$AP,16,FALSE))</f>
        <v>MCI</v>
      </c>
      <c r="S10" s="32" t="str">
        <f>IF(ISBLANK(VLOOKUP($D10,Fixtures!$A:$AP,17,FALSE)),"BLANK",VLOOKUP($D10,Fixtures!$A:$AP,17,FALSE))</f>
        <v>LEI</v>
      </c>
      <c r="T10" s="32" t="str">
        <f>IF(ISBLANK(VLOOKUP($D10,Fixtures!$A:$AP,18,FALSE)),"BLANK",VLOOKUP($D10,Fixtures!$A:$AP,18,FALSE))</f>
        <v>liv</v>
      </c>
      <c r="U10" s="32" t="str">
        <f>IF(ISBLANK(VLOOKUP($D10,Fixtures!$A:$AP,19,FALSE)),"BLANK",VLOOKUP($D10,Fixtures!$A:$AP,19,FALSE))</f>
        <v>nor</v>
      </c>
      <c r="V10" s="32" t="str">
        <f>IF(ISBLANK(VLOOKUP($D10,Fixtures!$A:$AP,20,FALSE)),"BLANK",VLOOKUP($D10,Fixtures!$A:$AP,20,FALSE))</f>
        <v>BUR</v>
      </c>
      <c r="W10" s="32" t="str">
        <f>IF(ISBLANK(VLOOKUP($D10,Fixtures!$A:$AP,21,FALSE)),"BLANK",VLOOKUP($D10,Fixtures!$A:$AP,21,FALSE))</f>
        <v>CHE</v>
      </c>
      <c r="X10" s="32" t="str">
        <f>IF(ISBLANK(VLOOKUP($D10,Fixtures!$A:$AP,22,FALSE)),"BLANK",VLOOKUP($D10,Fixtures!$A:$AP,22,FALSE))</f>
        <v>lee</v>
      </c>
      <c r="Y10" s="32"/>
      <c r="Z10" s="33"/>
      <c r="AA10" s="33"/>
      <c r="AB10" s="33"/>
      <c r="AC10" s="33"/>
      <c r="AD10" s="33"/>
      <c r="AE10" s="57"/>
      <c r="AF10" s="64" t="str">
        <f>IF(ISBLANK(VLOOKUP($D10,Fixtures!$A:$AP,30,FALSE)),"BLANK",VLOOKUP($D10,Fixtures!$A:$AP,30,FALSE))</f>
        <v>SOU</v>
      </c>
      <c r="AG10" s="65" t="str">
        <f>IF(ISBLANK(VLOOKUP($D10,Fixtures!$A:$AP,31,FALSE)),"BLANK",VLOOKUP($D10,Fixtures!$A:$AP,31,FALSE))</f>
        <v>lee</v>
      </c>
      <c r="AH10" s="64" t="str">
        <f>IF(ISBLANK(VLOOKUP($D10,Fixtures!$A:$AP,32,FALSE)),"BLANK",VLOOKUP($D10,Fixtures!$A:$AP,32,FALSE))</f>
        <v>whu</v>
      </c>
      <c r="AI10" s="65" t="str">
        <f>IF(ISBLANK(VLOOKUP($D10,Fixtures!$A:$AP,33,FALSE)),"BLANK",VLOOKUP($D10,Fixtures!$A:$AP,33,FALSE))</f>
        <v>BLANK</v>
      </c>
      <c r="AJ10" s="60" t="str">
        <f>IF(ISBLANK(VLOOKUP($D10,Fixtures!$A:$AP,34,FALSE)),"BLANK",VLOOKUP($D10,Fixtures!$A:$AP,34,FALSE))</f>
        <v>ARS</v>
      </c>
      <c r="AK10" s="32" t="str">
        <f>IF(ISBLANK(VLOOKUP($D10,Fixtures!$A:$AP,35,FALSE)),"BLANK",VLOOKUP($D10,Fixtures!$A:$AP,35,FALSE))</f>
        <v>wol</v>
      </c>
      <c r="AL10" s="32" t="str">
        <f>IF(ISBLANK(VLOOKUP($D10,Fixtures!$A:$AP,36,FALSE)),"BLANK",VLOOKUP($D10,Fixtures!$A:$AP,36,FALSE))</f>
        <v>TOT</v>
      </c>
      <c r="AM10" s="32" t="str">
        <f>IF(ISBLANK(VLOOKUP($D10,Fixtures!$A:$AP,37,FALSE)),"BLANK",VLOOKUP($D10,Fixtures!$A:$AP,37,FALSE))</f>
        <v>LIV</v>
      </c>
      <c r="AN10" s="32" t="str">
        <f>IF(ISBLANK(VLOOKUP($D10,Fixtures!$A:$AP,38,FALSE)),"BLANK",VLOOKUP($D10,Fixtures!$A:$AP,38,FALSE))</f>
        <v>lei</v>
      </c>
      <c r="AO10" s="32" t="str">
        <f>IF(ISBLANK(VLOOKUP($D10,Fixtures!$A:$AP,39,FALSE)),"BLANK",VLOOKUP($D10,Fixtures!$A:$AP,39,FALSE))</f>
        <v>NOR</v>
      </c>
      <c r="AP10" s="32" t="str">
        <f>IF(ISBLANK(VLOOKUP($D10,Fixtures!$A:$AP,40,FALSE)),"BLANK",VLOOKUP($D10,Fixtures!$A:$AP,40,FALSE))</f>
        <v>bur</v>
      </c>
      <c r="AQ10" s="32" t="str">
        <f>IF(ISBLANK(VLOOKUP($D10,Fixtures!$A:$AP,41,FALSE)),"BLANK",VLOOKUP($D10,Fixtures!$A:$AP,41,FALSE))</f>
        <v>CRY</v>
      </c>
      <c r="AR10" s="32" t="str">
        <f>IF(ISBLANK(VLOOKUP($D10,Fixtures!$A:$AP,42,FALSE)),"BLANK",VLOOKUP($D10,Fixtures!$A:$AP,42,FALSE))</f>
        <v>mci</v>
      </c>
    </row>
    <row r="11" spans="2:44" x14ac:dyDescent="0.2">
      <c r="B11" s="15" t="s">
        <v>39</v>
      </c>
      <c r="C11" s="9" t="s">
        <v>92</v>
      </c>
      <c r="D11" s="10" t="s">
        <v>1</v>
      </c>
      <c r="E11" s="31" t="str">
        <f>IF(ISBLANK(VLOOKUP($D11,Fixtures!$A:$L,3,FALSE)),"BLANK",VLOOKUP($D11,Fixtures!$A:$L,3,FALSE))</f>
        <v>bre</v>
      </c>
      <c r="F11" s="32" t="str">
        <f>IF(ISBLANK(VLOOKUP($D11,Fixtures!$A:$L,4,FALSE)),"BLANK",VLOOKUP($D11,Fixtures!$A:$L,4,FALSE))</f>
        <v>CHE</v>
      </c>
      <c r="G11" s="32" t="str">
        <f>IF(ISBLANK(VLOOKUP($D11,Fixtures!$A:$L,5,FALSE)),"BLANK",VLOOKUP($D11,Fixtures!$A:$L,5,FALSE))</f>
        <v>mci</v>
      </c>
      <c r="H11" s="32" t="str">
        <f>IF(ISBLANK(VLOOKUP($D11,Fixtures!$A:$L,6,FALSE)),"BLANK",VLOOKUP($D11,Fixtures!$A:$L,6,FALSE))</f>
        <v>NOR</v>
      </c>
      <c r="I11" s="32" t="str">
        <f>IF(ISBLANK(VLOOKUP($D11,Fixtures!$A:$L,7,FALSE)),"BLANK",VLOOKUP($D11,Fixtures!$A:$L,7,FALSE))</f>
        <v>bur</v>
      </c>
      <c r="J11" s="32" t="str">
        <f>IF(ISBLANK(VLOOKUP($D11,Fixtures!$A:$L,8,FALSE)),"BLANK",VLOOKUP($D11,Fixtures!$A:$L,8,FALSE))</f>
        <v>TOT</v>
      </c>
      <c r="K11" s="32" t="str">
        <f>IF(ISBLANK(VLOOKUP($D11,Fixtures!$A:$L,9,FALSE)),"BLANK",VLOOKUP($D11,Fixtures!$A:$L,9,FALSE))</f>
        <v>bha</v>
      </c>
      <c r="L11" s="32" t="str">
        <f>IF(ISBLANK(VLOOKUP($D11,Fixtures!$A:$L,10,FALSE)),"BLANK",VLOOKUP($D11,Fixtures!$A:$L,10,FALSE))</f>
        <v>CRY</v>
      </c>
      <c r="M11" s="32" t="str">
        <f>IF(ISBLANK(VLOOKUP($D11,Fixtures!$A:$L,11,FALSE)),"BLANK",VLOOKUP($D11,Fixtures!$A:$L,11,FALSE))</f>
        <v>AVL</v>
      </c>
      <c r="N11" s="32" t="str">
        <f>IF(ISBLANK(VLOOKUP($D11,Fixtures!$A:$L,12,FALSE)),"BLANK",VLOOKUP($D11,Fixtures!$A:$L,12,FALSE))</f>
        <v>lei</v>
      </c>
      <c r="O11" s="32" t="str">
        <f>IF(ISBLANK(VLOOKUP($D11,Fixtures!$A:$AP,13,FALSE)),"BLANK",VLOOKUP($D11,Fixtures!$A:$AP,13,FALSE))</f>
        <v>WAT</v>
      </c>
      <c r="P11" s="32" t="str">
        <f>IF(ISBLANK(VLOOKUP($D11,Fixtures!$A:$AP,14,FALSE)),"BLANK",VLOOKUP($D11,Fixtures!$A:$AP,14,FALSE))</f>
        <v>liv</v>
      </c>
      <c r="Q11" s="32" t="str">
        <f>IF(ISBLANK(VLOOKUP($D11,Fixtures!$A:$AP,15,FALSE)),"BLANK",VLOOKUP($D11,Fixtures!$A:$AP,15,FALSE))</f>
        <v>NEW</v>
      </c>
      <c r="R11" s="32" t="str">
        <f>IF(ISBLANK(VLOOKUP($D11,Fixtures!$A:$AP,16,FALSE)),"BLANK",VLOOKUP($D11,Fixtures!$A:$AP,16,FALSE))</f>
        <v>mun</v>
      </c>
      <c r="S11" s="32" t="str">
        <f>IF(ISBLANK(VLOOKUP($D11,Fixtures!$A:$AP,17,FALSE)),"BLANK",VLOOKUP($D11,Fixtures!$A:$AP,17,FALSE))</f>
        <v>eve</v>
      </c>
      <c r="T11" s="32" t="str">
        <f>IF(ISBLANK(VLOOKUP($D11,Fixtures!$A:$AP,18,FALSE)),"BLANK",VLOOKUP($D11,Fixtures!$A:$AP,18,FALSE))</f>
        <v>SOU</v>
      </c>
      <c r="U11" s="32" t="str">
        <f>IF(ISBLANK(VLOOKUP($D11,Fixtures!$A:$AP,19,FALSE)),"BLANK",VLOOKUP($D11,Fixtures!$A:$AP,19,FALSE))</f>
        <v>WHU</v>
      </c>
      <c r="V11" s="32" t="str">
        <f>IF(ISBLANK(VLOOKUP($D11,Fixtures!$A:$AP,20,FALSE)),"BLANK",VLOOKUP($D11,Fixtures!$A:$AP,20,FALSE))</f>
        <v>lee</v>
      </c>
      <c r="W11" s="32" t="str">
        <f>IF(ISBLANK(VLOOKUP($D11,Fixtures!$A:$AP,21,FALSE)),"BLANK",VLOOKUP($D11,Fixtures!$A:$AP,21,FALSE))</f>
        <v>nor</v>
      </c>
      <c r="X11" s="32" t="str">
        <f>IF(ISBLANK(VLOOKUP($D11,Fixtures!$A:$AP,22,FALSE)),"BLANK",VLOOKUP($D11,Fixtures!$A:$AP,22,FALSE))</f>
        <v>WOL</v>
      </c>
      <c r="Y11" s="32"/>
      <c r="Z11" s="33"/>
      <c r="AA11" s="33"/>
      <c r="AB11" s="33"/>
      <c r="AC11" s="33"/>
      <c r="AD11" s="33"/>
      <c r="AE11" s="57"/>
      <c r="AF11" s="64" t="str">
        <f>IF(ISBLANK(VLOOKUP($D11,Fixtures!$A:$AP,30,FALSE)),"BLANK",VLOOKUP($D11,Fixtures!$A:$AP,30,FALSE))</f>
        <v>wat</v>
      </c>
      <c r="AG11" s="65" t="str">
        <f>IF(ISBLANK(VLOOKUP($D11,Fixtures!$A:$AP,31,FALSE)),"BLANK",VLOOKUP($D11,Fixtures!$A:$AP,31,FALSE))</f>
        <v>BLANK</v>
      </c>
      <c r="AH11" s="64" t="str">
        <f>IF(ISBLANK(VLOOKUP($D11,Fixtures!$A:$AP,32,FALSE)),"BLANK",VLOOKUP($D11,Fixtures!$A:$AP,32,FALSE))</f>
        <v>LEI</v>
      </c>
      <c r="AI11" s="65" t="str">
        <f>IF(ISBLANK(VLOOKUP($D11,Fixtures!$A:$AP,33,FALSE)),"BLANK",VLOOKUP($D11,Fixtures!$A:$AP,33,FALSE))</f>
        <v>LIV</v>
      </c>
      <c r="AJ11" s="60" t="str">
        <f>IF(ISBLANK(VLOOKUP($D11,Fixtures!$A:$AP,34,FALSE)),"BLANK",VLOOKUP($D11,Fixtures!$A:$AP,34,FALSE))</f>
        <v>avl</v>
      </c>
      <c r="AK11" s="32" t="str">
        <f>IF(ISBLANK(VLOOKUP($D11,Fixtures!$A:$AP,35,FALSE)),"BLANK",VLOOKUP($D11,Fixtures!$A:$AP,35,FALSE))</f>
        <v>cry</v>
      </c>
      <c r="AL11" s="32" t="str">
        <f>IF(ISBLANK(VLOOKUP($D11,Fixtures!$A:$AP,36,FALSE)),"BLANK",VLOOKUP($D11,Fixtures!$A:$AP,36,FALSE))</f>
        <v>BHA</v>
      </c>
      <c r="AM11" s="32" t="str">
        <f>IF(ISBLANK(VLOOKUP($D11,Fixtures!$A:$AP,37,FALSE)),"BLANK",VLOOKUP($D11,Fixtures!$A:$AP,37,FALSE))</f>
        <v>sou</v>
      </c>
      <c r="AN11" s="32" t="str">
        <f>IF(ISBLANK(VLOOKUP($D11,Fixtures!$A:$AP,38,FALSE)),"BLANK",VLOOKUP($D11,Fixtures!$A:$AP,38,FALSE))</f>
        <v>MUN</v>
      </c>
      <c r="AO11" s="32" t="str">
        <f>IF(ISBLANK(VLOOKUP($D11,Fixtures!$A:$AP,39,FALSE)),"BLANK",VLOOKUP($D11,Fixtures!$A:$AP,39,FALSE))</f>
        <v>whu</v>
      </c>
      <c r="AP11" s="32" t="str">
        <f>IF(ISBLANK(VLOOKUP($D11,Fixtures!$A:$AP,40,FALSE)),"BLANK",VLOOKUP($D11,Fixtures!$A:$AP,40,FALSE))</f>
        <v>LEE</v>
      </c>
      <c r="AQ11" s="32" t="str">
        <f>IF(ISBLANK(VLOOKUP($D11,Fixtures!$A:$AP,41,FALSE)),"BLANK",VLOOKUP($D11,Fixtures!$A:$AP,41,FALSE))</f>
        <v>new</v>
      </c>
      <c r="AR11" s="32" t="str">
        <f>IF(ISBLANK(VLOOKUP($D11,Fixtures!$A:$AP,42,FALSE)),"BLANK",VLOOKUP($D11,Fixtures!$A:$AP,42,FALSE))</f>
        <v>EVE</v>
      </c>
    </row>
    <row r="12" spans="2:44" x14ac:dyDescent="0.2">
      <c r="B12" s="16" t="s">
        <v>40</v>
      </c>
      <c r="C12" s="9" t="s">
        <v>88</v>
      </c>
      <c r="D12" s="10" t="s">
        <v>29</v>
      </c>
      <c r="E12" s="31" t="str">
        <f>IF(ISBLANK(VLOOKUP($D12,Fixtures!$A:$L,3,FALSE)),"BLANK",VLOOKUP($D12,Fixtures!$A:$L,3,FALSE))</f>
        <v>nor</v>
      </c>
      <c r="F12" s="32" t="str">
        <f>IF(ISBLANK(VLOOKUP($D12,Fixtures!$A:$L,4,FALSE)),"BLANK",VLOOKUP($D12,Fixtures!$A:$L,4,FALSE))</f>
        <v>BUR</v>
      </c>
      <c r="G12" s="32" t="str">
        <f>IF(ISBLANK(VLOOKUP($D12,Fixtures!$A:$L,5,FALSE)),"BLANK",VLOOKUP($D12,Fixtures!$A:$L,5,FALSE))</f>
        <v>CHE</v>
      </c>
      <c r="H12" s="32" t="str">
        <f>IF(ISBLANK(VLOOKUP($D12,Fixtures!$A:$L,6,FALSE)),"BLANK",VLOOKUP($D12,Fixtures!$A:$L,6,FALSE))</f>
        <v>lee</v>
      </c>
      <c r="I12" s="32" t="str">
        <f>IF(ISBLANK(VLOOKUP($D12,Fixtures!$A:$L,7,FALSE)),"BLANK",VLOOKUP($D12,Fixtures!$A:$L,7,FALSE))</f>
        <v>CRY</v>
      </c>
      <c r="J12" s="32" t="str">
        <f>IF(ISBLANK(VLOOKUP($D12,Fixtures!$A:$L,8,FALSE)),"BLANK",VLOOKUP($D12,Fixtures!$A:$L,8,FALSE))</f>
        <v>bre</v>
      </c>
      <c r="K12" s="32" t="str">
        <f>IF(ISBLANK(VLOOKUP($D12,Fixtures!$A:$L,9,FALSE)),"BLANK",VLOOKUP($D12,Fixtures!$A:$L,9,FALSE))</f>
        <v>MCI</v>
      </c>
      <c r="L12" s="32" t="str">
        <f>IF(ISBLANK(VLOOKUP($D12,Fixtures!$A:$L,10,FALSE)),"BLANK",VLOOKUP($D12,Fixtures!$A:$L,10,FALSE))</f>
        <v>wat</v>
      </c>
      <c r="M12" s="32" t="str">
        <f>IF(ISBLANK(VLOOKUP($D12,Fixtures!$A:$L,11,FALSE)),"BLANK",VLOOKUP($D12,Fixtures!$A:$L,11,FALSE))</f>
        <v>mun</v>
      </c>
      <c r="N12" s="32" t="str">
        <f>IF(ISBLANK(VLOOKUP($D12,Fixtures!$A:$L,12,FALSE)),"BLANK",VLOOKUP($D12,Fixtures!$A:$L,12,FALSE))</f>
        <v>BHA</v>
      </c>
      <c r="O12" s="32" t="str">
        <f>IF(ISBLANK(VLOOKUP($D12,Fixtures!$A:$AP,13,FALSE)),"BLANK",VLOOKUP($D12,Fixtures!$A:$AP,13,FALSE))</f>
        <v>whu</v>
      </c>
      <c r="P12" s="32" t="str">
        <f>IF(ISBLANK(VLOOKUP($D12,Fixtures!$A:$AP,14,FALSE)),"BLANK",VLOOKUP($D12,Fixtures!$A:$AP,14,FALSE))</f>
        <v>ARS</v>
      </c>
      <c r="Q12" s="32" t="str">
        <f>IF(ISBLANK(VLOOKUP($D12,Fixtures!$A:$AP,15,FALSE)),"BLANK",VLOOKUP($D12,Fixtures!$A:$AP,15,FALSE))</f>
        <v>SOU</v>
      </c>
      <c r="R12" s="32" t="str">
        <f>IF(ISBLANK(VLOOKUP($D12,Fixtures!$A:$AP,16,FALSE)),"BLANK",VLOOKUP($D12,Fixtures!$A:$AP,16,FALSE))</f>
        <v>eve</v>
      </c>
      <c r="S12" s="32" t="str">
        <f>IF(ISBLANK(VLOOKUP($D12,Fixtures!$A:$AP,17,FALSE)),"BLANK",VLOOKUP($D12,Fixtures!$A:$AP,17,FALSE))</f>
        <v>wol</v>
      </c>
      <c r="T12" s="32" t="str">
        <f>IF(ISBLANK(VLOOKUP($D12,Fixtures!$A:$AP,18,FALSE)),"BLANK",VLOOKUP($D12,Fixtures!$A:$AP,18,FALSE))</f>
        <v>AVL</v>
      </c>
      <c r="U12" s="32" t="str">
        <f>IF(ISBLANK(VLOOKUP($D12,Fixtures!$A:$AP,19,FALSE)),"BLANK",VLOOKUP($D12,Fixtures!$A:$AP,19,FALSE))</f>
        <v>NEW</v>
      </c>
      <c r="V12" s="32" t="str">
        <f>IF(ISBLANK(VLOOKUP($D12,Fixtures!$A:$AP,20,FALSE)),"BLANK",VLOOKUP($D12,Fixtures!$A:$AP,20,FALSE))</f>
        <v>tot</v>
      </c>
      <c r="W12" s="32" t="str">
        <f>IF(ISBLANK(VLOOKUP($D12,Fixtures!$A:$AP,21,FALSE)),"BLANK",VLOOKUP($D12,Fixtures!$A:$AP,21,FALSE))</f>
        <v>LEE</v>
      </c>
      <c r="X12" s="32" t="str">
        <f>IF(ISBLANK(VLOOKUP($D12,Fixtures!$A:$AP,22,FALSE)),"BLANK",VLOOKUP($D12,Fixtures!$A:$AP,22,FALSE))</f>
        <v>lei</v>
      </c>
      <c r="Y12" s="32"/>
      <c r="Z12" s="33"/>
      <c r="AA12" s="33"/>
      <c r="AB12" s="33"/>
      <c r="AC12" s="33"/>
      <c r="AD12" s="33"/>
      <c r="AE12" s="57"/>
      <c r="AF12" s="64" t="str">
        <f>IF(ISBLANK(VLOOKUP($D12,Fixtures!$A:$AP,30,FALSE)),"BLANK",VLOOKUP($D12,Fixtures!$A:$AP,30,FALSE))</f>
        <v>WHU</v>
      </c>
      <c r="AG12" s="65" t="str">
        <f>IF(ISBLANK(VLOOKUP($D12,Fixtures!$A:$AP,31,FALSE)),"BLANK",VLOOKUP($D12,Fixtures!$A:$AP,31,FALSE))</f>
        <v>BLANK</v>
      </c>
      <c r="AH12" s="64" t="str">
        <f>IF(ISBLANK(VLOOKUP($D12,Fixtures!$A:$AP,32,FALSE)),"BLANK",VLOOKUP($D12,Fixtures!$A:$AP,32,FALSE))</f>
        <v>bha</v>
      </c>
      <c r="AI12" s="65" t="str">
        <f>IF(ISBLANK(VLOOKUP($D12,Fixtures!$A:$AP,33,FALSE)),"BLANK",VLOOKUP($D12,Fixtures!$A:$AP,33,FALSE))</f>
        <v>ars</v>
      </c>
      <c r="AJ12" s="60" t="str">
        <f>IF(ISBLANK(VLOOKUP($D12,Fixtures!$A:$AP,34,FALSE)),"BLANK",VLOOKUP($D12,Fixtures!$A:$AP,34,FALSE))</f>
        <v>BLANK</v>
      </c>
      <c r="AK12" s="32" t="str">
        <f>IF(ISBLANK(VLOOKUP($D12,Fixtures!$A:$AP,35,FALSE)),"BLANK",VLOOKUP($D12,Fixtures!$A:$AP,35,FALSE))</f>
        <v>WAT</v>
      </c>
      <c r="AL12" s="32" t="str">
        <f>IF(ISBLANK(VLOOKUP($D12,Fixtures!$A:$AP,36,FALSE)),"BLANK",VLOOKUP($D12,Fixtures!$A:$AP,36,FALSE))</f>
        <v>mci</v>
      </c>
      <c r="AM12" s="32" t="str">
        <f>IF(ISBLANK(VLOOKUP($D12,Fixtures!$A:$AP,37,FALSE)),"BLANK",VLOOKUP($D12,Fixtures!$A:$AP,37,FALSE))</f>
        <v>avl</v>
      </c>
      <c r="AN12" s="32" t="str">
        <f>IF(ISBLANK(VLOOKUP($D12,Fixtures!$A:$AP,38,FALSE)),"BLANK",VLOOKUP($D12,Fixtures!$A:$AP,38,FALSE))</f>
        <v>EVE</v>
      </c>
      <c r="AO12" s="32" t="str">
        <f>IF(ISBLANK(VLOOKUP($D12,Fixtures!$A:$AP,39,FALSE)),"BLANK",VLOOKUP($D12,Fixtures!$A:$AP,39,FALSE))</f>
        <v>new</v>
      </c>
      <c r="AP12" s="32" t="str">
        <f>IF(ISBLANK(VLOOKUP($D12,Fixtures!$A:$AP,40,FALSE)),"BLANK",VLOOKUP($D12,Fixtures!$A:$AP,40,FALSE))</f>
        <v>TOT</v>
      </c>
      <c r="AQ12" s="32" t="str">
        <f>IF(ISBLANK(VLOOKUP($D12,Fixtures!$A:$AP,41,FALSE)),"BLANK",VLOOKUP($D12,Fixtures!$A:$AP,41,FALSE))</f>
        <v>sou</v>
      </c>
      <c r="AR12" s="32" t="str">
        <f>IF(ISBLANK(VLOOKUP($D12,Fixtures!$A:$AP,42,FALSE)),"BLANK",VLOOKUP($D12,Fixtures!$A:$AP,42,FALSE))</f>
        <v>WOL</v>
      </c>
    </row>
    <row r="13" spans="2:44" x14ac:dyDescent="0.2">
      <c r="B13" s="16" t="s">
        <v>40</v>
      </c>
      <c r="C13" s="9" t="s">
        <v>100</v>
      </c>
      <c r="D13" s="10" t="s">
        <v>8</v>
      </c>
      <c r="E13" s="31" t="str">
        <f>IF(ISBLANK(VLOOKUP($D13,Fixtures!$A:$L,3,FALSE)),"BLANK",VLOOKUP($D13,Fixtures!$A:$L,3,FALSE))</f>
        <v>wat</v>
      </c>
      <c r="F13" s="32" t="str">
        <f>IF(ISBLANK(VLOOKUP($D13,Fixtures!$A:$L,4,FALSE)),"BLANK",VLOOKUP($D13,Fixtures!$A:$L,4,FALSE))</f>
        <v>NEW</v>
      </c>
      <c r="G13" s="32" t="str">
        <f>IF(ISBLANK(VLOOKUP($D13,Fixtures!$A:$L,5,FALSE)),"BLANK",VLOOKUP($D13,Fixtures!$A:$L,5,FALSE))</f>
        <v>BRE</v>
      </c>
      <c r="H13" s="32" t="str">
        <f>IF(ISBLANK(VLOOKUP($D13,Fixtures!$A:$L,6,FALSE)),"BLANK",VLOOKUP($D13,Fixtures!$A:$L,6,FALSE))</f>
        <v>che</v>
      </c>
      <c r="I13" s="32" t="str">
        <f>IF(ISBLANK(VLOOKUP($D13,Fixtures!$A:$L,7,FALSE)),"BLANK",VLOOKUP($D13,Fixtures!$A:$L,7,FALSE))</f>
        <v>EVE</v>
      </c>
      <c r="J13" s="32" t="str">
        <f>IF(ISBLANK(VLOOKUP($D13,Fixtures!$A:$L,8,FALSE)),"BLANK",VLOOKUP($D13,Fixtures!$A:$L,8,FALSE))</f>
        <v>mun</v>
      </c>
      <c r="K13" s="32" t="str">
        <f>IF(ISBLANK(VLOOKUP($D13,Fixtures!$A:$L,9,FALSE)),"BLANK",VLOOKUP($D13,Fixtures!$A:$L,9,FALSE))</f>
        <v>tot</v>
      </c>
      <c r="L13" s="32" t="str">
        <f>IF(ISBLANK(VLOOKUP($D13,Fixtures!$A:$L,10,FALSE)),"BLANK",VLOOKUP($D13,Fixtures!$A:$L,10,FALSE))</f>
        <v>WOL</v>
      </c>
      <c r="M13" s="32" t="str">
        <f>IF(ISBLANK(VLOOKUP($D13,Fixtures!$A:$L,11,FALSE)),"BLANK",VLOOKUP($D13,Fixtures!$A:$L,11,FALSE))</f>
        <v>ars</v>
      </c>
      <c r="N13" s="32" t="str">
        <f>IF(ISBLANK(VLOOKUP($D13,Fixtures!$A:$L,12,FALSE)),"BLANK",VLOOKUP($D13,Fixtures!$A:$L,12,FALSE))</f>
        <v>WHU</v>
      </c>
      <c r="O13" s="32" t="str">
        <f>IF(ISBLANK(VLOOKUP($D13,Fixtures!$A:$AP,13,FALSE)),"BLANK",VLOOKUP($D13,Fixtures!$A:$AP,13,FALSE))</f>
        <v>sou</v>
      </c>
      <c r="P13" s="32" t="str">
        <f>IF(ISBLANK(VLOOKUP($D13,Fixtures!$A:$AP,14,FALSE)),"BLANK",VLOOKUP($D13,Fixtures!$A:$AP,14,FALSE))</f>
        <v>BHA</v>
      </c>
      <c r="Q13" s="32" t="str">
        <f>IF(ISBLANK(VLOOKUP($D13,Fixtures!$A:$AP,15,FALSE)),"BLANK",VLOOKUP($D13,Fixtures!$A:$AP,15,FALSE))</f>
        <v>cry</v>
      </c>
      <c r="R13" s="32" t="str">
        <f>IF(ISBLANK(VLOOKUP($D13,Fixtures!$A:$AP,16,FALSE)),"BLANK",VLOOKUP($D13,Fixtures!$A:$AP,16,FALSE))</f>
        <v>MCI</v>
      </c>
      <c r="S13" s="32" t="str">
        <f>IF(ISBLANK(VLOOKUP($D13,Fixtures!$A:$AP,17,FALSE)),"BLANK",VLOOKUP($D13,Fixtures!$A:$AP,17,FALSE))</f>
        <v>LEI</v>
      </c>
      <c r="T13" s="32" t="str">
        <f>IF(ISBLANK(VLOOKUP($D13,Fixtures!$A:$AP,18,FALSE)),"BLANK",VLOOKUP($D13,Fixtures!$A:$AP,18,FALSE))</f>
        <v>liv</v>
      </c>
      <c r="U13" s="32" t="str">
        <f>IF(ISBLANK(VLOOKUP($D13,Fixtures!$A:$AP,19,FALSE)),"BLANK",VLOOKUP($D13,Fixtures!$A:$AP,19,FALSE))</f>
        <v>nor</v>
      </c>
      <c r="V13" s="32" t="str">
        <f>IF(ISBLANK(VLOOKUP($D13,Fixtures!$A:$AP,20,FALSE)),"BLANK",VLOOKUP($D13,Fixtures!$A:$AP,20,FALSE))</f>
        <v>BUR</v>
      </c>
      <c r="W13" s="32" t="str">
        <f>IF(ISBLANK(VLOOKUP($D13,Fixtures!$A:$AP,21,FALSE)),"BLANK",VLOOKUP($D13,Fixtures!$A:$AP,21,FALSE))</f>
        <v>CHE</v>
      </c>
      <c r="X13" s="32" t="str">
        <f>IF(ISBLANK(VLOOKUP($D13,Fixtures!$A:$AP,22,FALSE)),"BLANK",VLOOKUP($D13,Fixtures!$A:$AP,22,FALSE))</f>
        <v>lee</v>
      </c>
      <c r="Y13" s="32"/>
      <c r="Z13" s="33"/>
      <c r="AA13" s="33"/>
      <c r="AB13" s="33"/>
      <c r="AC13" s="33"/>
      <c r="AD13" s="33"/>
      <c r="AE13" s="57"/>
      <c r="AF13" s="64" t="str">
        <f>IF(ISBLANK(VLOOKUP($D13,Fixtures!$A:$AP,30,FALSE)),"BLANK",VLOOKUP($D13,Fixtures!$A:$AP,30,FALSE))</f>
        <v>SOU</v>
      </c>
      <c r="AG13" s="65" t="str">
        <f>IF(ISBLANK(VLOOKUP($D13,Fixtures!$A:$AP,31,FALSE)),"BLANK",VLOOKUP($D13,Fixtures!$A:$AP,31,FALSE))</f>
        <v>lee</v>
      </c>
      <c r="AH13" s="64" t="str">
        <f>IF(ISBLANK(VLOOKUP($D13,Fixtures!$A:$AP,32,FALSE)),"BLANK",VLOOKUP($D13,Fixtures!$A:$AP,32,FALSE))</f>
        <v>whu</v>
      </c>
      <c r="AI13" s="65" t="str">
        <f>IF(ISBLANK(VLOOKUP($D13,Fixtures!$A:$AP,33,FALSE)),"BLANK",VLOOKUP($D13,Fixtures!$A:$AP,33,FALSE))</f>
        <v>BLANK</v>
      </c>
      <c r="AJ13" s="60" t="str">
        <f>IF(ISBLANK(VLOOKUP($D13,Fixtures!$A:$AP,34,FALSE)),"BLANK",VLOOKUP($D13,Fixtures!$A:$AP,34,FALSE))</f>
        <v>ARS</v>
      </c>
      <c r="AK13" s="32" t="str">
        <f>IF(ISBLANK(VLOOKUP($D13,Fixtures!$A:$AP,35,FALSE)),"BLANK",VLOOKUP($D13,Fixtures!$A:$AP,35,FALSE))</f>
        <v>wol</v>
      </c>
      <c r="AL13" s="32" t="str">
        <f>IF(ISBLANK(VLOOKUP($D13,Fixtures!$A:$AP,36,FALSE)),"BLANK",VLOOKUP($D13,Fixtures!$A:$AP,36,FALSE))</f>
        <v>TOT</v>
      </c>
      <c r="AM13" s="32" t="str">
        <f>IF(ISBLANK(VLOOKUP($D13,Fixtures!$A:$AP,37,FALSE)),"BLANK",VLOOKUP($D13,Fixtures!$A:$AP,37,FALSE))</f>
        <v>LIV</v>
      </c>
      <c r="AN13" s="32" t="str">
        <f>IF(ISBLANK(VLOOKUP($D13,Fixtures!$A:$AP,38,FALSE)),"BLANK",VLOOKUP($D13,Fixtures!$A:$AP,38,FALSE))</f>
        <v>lei</v>
      </c>
      <c r="AO13" s="32" t="str">
        <f>IF(ISBLANK(VLOOKUP($D13,Fixtures!$A:$AP,39,FALSE)),"BLANK",VLOOKUP($D13,Fixtures!$A:$AP,39,FALSE))</f>
        <v>NOR</v>
      </c>
      <c r="AP13" s="32" t="str">
        <f>IF(ISBLANK(VLOOKUP($D13,Fixtures!$A:$AP,40,FALSE)),"BLANK",VLOOKUP($D13,Fixtures!$A:$AP,40,FALSE))</f>
        <v>bur</v>
      </c>
      <c r="AQ13" s="32" t="str">
        <f>IF(ISBLANK(VLOOKUP($D13,Fixtures!$A:$AP,41,FALSE)),"BLANK",VLOOKUP($D13,Fixtures!$A:$AP,41,FALSE))</f>
        <v>CRY</v>
      </c>
      <c r="AR13" s="32" t="str">
        <f>IF(ISBLANK(VLOOKUP($D13,Fixtures!$A:$AP,42,FALSE)),"BLANK",VLOOKUP($D13,Fixtures!$A:$AP,42,FALSE))</f>
        <v>mci</v>
      </c>
    </row>
    <row r="14" spans="2:44" x14ac:dyDescent="0.2">
      <c r="B14" s="16" t="s">
        <v>40</v>
      </c>
      <c r="C14" s="9" t="s">
        <v>95</v>
      </c>
      <c r="D14" s="10" t="s">
        <v>29</v>
      </c>
      <c r="E14" s="31" t="str">
        <f>IF(ISBLANK(VLOOKUP($D14,Fixtures!$A:$L,3,FALSE)),"BLANK",VLOOKUP($D14,Fixtures!$A:$L,3,FALSE))</f>
        <v>nor</v>
      </c>
      <c r="F14" s="32" t="str">
        <f>IF(ISBLANK(VLOOKUP($D14,Fixtures!$A:$L,4,FALSE)),"BLANK",VLOOKUP($D14,Fixtures!$A:$L,4,FALSE))</f>
        <v>BUR</v>
      </c>
      <c r="G14" s="32" t="str">
        <f>IF(ISBLANK(VLOOKUP($D14,Fixtures!$A:$L,5,FALSE)),"BLANK",VLOOKUP($D14,Fixtures!$A:$L,5,FALSE))</f>
        <v>CHE</v>
      </c>
      <c r="H14" s="32" t="str">
        <f>IF(ISBLANK(VLOOKUP($D14,Fixtures!$A:$L,6,FALSE)),"BLANK",VLOOKUP($D14,Fixtures!$A:$L,6,FALSE))</f>
        <v>lee</v>
      </c>
      <c r="I14" s="32" t="str">
        <f>IF(ISBLANK(VLOOKUP($D14,Fixtures!$A:$L,7,FALSE)),"BLANK",VLOOKUP($D14,Fixtures!$A:$L,7,FALSE))</f>
        <v>CRY</v>
      </c>
      <c r="J14" s="32" t="str">
        <f>IF(ISBLANK(VLOOKUP($D14,Fixtures!$A:$L,8,FALSE)),"BLANK",VLOOKUP($D14,Fixtures!$A:$L,8,FALSE))</f>
        <v>bre</v>
      </c>
      <c r="K14" s="32" t="str">
        <f>IF(ISBLANK(VLOOKUP($D14,Fixtures!$A:$L,9,FALSE)),"BLANK",VLOOKUP($D14,Fixtures!$A:$L,9,FALSE))</f>
        <v>MCI</v>
      </c>
      <c r="L14" s="32" t="str">
        <f>IF(ISBLANK(VLOOKUP($D14,Fixtures!$A:$L,10,FALSE)),"BLANK",VLOOKUP($D14,Fixtures!$A:$L,10,FALSE))</f>
        <v>wat</v>
      </c>
      <c r="M14" s="32" t="str">
        <f>IF(ISBLANK(VLOOKUP($D14,Fixtures!$A:$L,11,FALSE)),"BLANK",VLOOKUP($D14,Fixtures!$A:$L,11,FALSE))</f>
        <v>mun</v>
      </c>
      <c r="N14" s="32" t="str">
        <f>IF(ISBLANK(VLOOKUP($D14,Fixtures!$A:$L,12,FALSE)),"BLANK",VLOOKUP($D14,Fixtures!$A:$L,12,FALSE))</f>
        <v>BHA</v>
      </c>
      <c r="O14" s="32" t="str">
        <f>IF(ISBLANK(VLOOKUP($D14,Fixtures!$A:$AP,13,FALSE)),"BLANK",VLOOKUP($D14,Fixtures!$A:$AP,13,FALSE))</f>
        <v>whu</v>
      </c>
      <c r="P14" s="32" t="str">
        <f>IF(ISBLANK(VLOOKUP($D14,Fixtures!$A:$AP,14,FALSE)),"BLANK",VLOOKUP($D14,Fixtures!$A:$AP,14,FALSE))</f>
        <v>ARS</v>
      </c>
      <c r="Q14" s="32" t="str">
        <f>IF(ISBLANK(VLOOKUP($D14,Fixtures!$A:$AP,15,FALSE)),"BLANK",VLOOKUP($D14,Fixtures!$A:$AP,15,FALSE))</f>
        <v>SOU</v>
      </c>
      <c r="R14" s="32" t="str">
        <f>IF(ISBLANK(VLOOKUP($D14,Fixtures!$A:$AP,16,FALSE)),"BLANK",VLOOKUP($D14,Fixtures!$A:$AP,16,FALSE))</f>
        <v>eve</v>
      </c>
      <c r="S14" s="32" t="str">
        <f>IF(ISBLANK(VLOOKUP($D14,Fixtures!$A:$AP,17,FALSE)),"BLANK",VLOOKUP($D14,Fixtures!$A:$AP,17,FALSE))</f>
        <v>wol</v>
      </c>
      <c r="T14" s="32" t="str">
        <f>IF(ISBLANK(VLOOKUP($D14,Fixtures!$A:$AP,18,FALSE)),"BLANK",VLOOKUP($D14,Fixtures!$A:$AP,18,FALSE))</f>
        <v>AVL</v>
      </c>
      <c r="U14" s="32" t="str">
        <f>IF(ISBLANK(VLOOKUP($D14,Fixtures!$A:$AP,19,FALSE)),"BLANK",VLOOKUP($D14,Fixtures!$A:$AP,19,FALSE))</f>
        <v>NEW</v>
      </c>
      <c r="V14" s="32" t="str">
        <f>IF(ISBLANK(VLOOKUP($D14,Fixtures!$A:$AP,20,FALSE)),"BLANK",VLOOKUP($D14,Fixtures!$A:$AP,20,FALSE))</f>
        <v>tot</v>
      </c>
      <c r="W14" s="32" t="str">
        <f>IF(ISBLANK(VLOOKUP($D14,Fixtures!$A:$AP,21,FALSE)),"BLANK",VLOOKUP($D14,Fixtures!$A:$AP,21,FALSE))</f>
        <v>LEE</v>
      </c>
      <c r="X14" s="32" t="str">
        <f>IF(ISBLANK(VLOOKUP($D14,Fixtures!$A:$AP,22,FALSE)),"BLANK",VLOOKUP($D14,Fixtures!$A:$AP,22,FALSE))</f>
        <v>lei</v>
      </c>
      <c r="Y14" s="32"/>
      <c r="Z14" s="33"/>
      <c r="AA14" s="33"/>
      <c r="AB14" s="33"/>
      <c r="AC14" s="33"/>
      <c r="AD14" s="33"/>
      <c r="AE14" s="57"/>
      <c r="AF14" s="64" t="str">
        <f>IF(ISBLANK(VLOOKUP($D14,Fixtures!$A:$AP,30,FALSE)),"BLANK",VLOOKUP($D14,Fixtures!$A:$AP,30,FALSE))</f>
        <v>WHU</v>
      </c>
      <c r="AG14" s="65" t="str">
        <f>IF(ISBLANK(VLOOKUP($D14,Fixtures!$A:$AP,31,FALSE)),"BLANK",VLOOKUP($D14,Fixtures!$A:$AP,31,FALSE))</f>
        <v>BLANK</v>
      </c>
      <c r="AH14" s="64" t="str">
        <f>IF(ISBLANK(VLOOKUP($D14,Fixtures!$A:$AP,32,FALSE)),"BLANK",VLOOKUP($D14,Fixtures!$A:$AP,32,FALSE))</f>
        <v>bha</v>
      </c>
      <c r="AI14" s="65" t="str">
        <f>IF(ISBLANK(VLOOKUP($D14,Fixtures!$A:$AP,33,FALSE)),"BLANK",VLOOKUP($D14,Fixtures!$A:$AP,33,FALSE))</f>
        <v>ars</v>
      </c>
      <c r="AJ14" s="60" t="str">
        <f>IF(ISBLANK(VLOOKUP($D14,Fixtures!$A:$AP,34,FALSE)),"BLANK",VLOOKUP($D14,Fixtures!$A:$AP,34,FALSE))</f>
        <v>BLANK</v>
      </c>
      <c r="AK14" s="32" t="str">
        <f>IF(ISBLANK(VLOOKUP($D14,Fixtures!$A:$AP,35,FALSE)),"BLANK",VLOOKUP($D14,Fixtures!$A:$AP,35,FALSE))</f>
        <v>WAT</v>
      </c>
      <c r="AL14" s="32" t="str">
        <f>IF(ISBLANK(VLOOKUP($D14,Fixtures!$A:$AP,36,FALSE)),"BLANK",VLOOKUP($D14,Fixtures!$A:$AP,36,FALSE))</f>
        <v>mci</v>
      </c>
      <c r="AM14" s="32" t="str">
        <f>IF(ISBLANK(VLOOKUP($D14,Fixtures!$A:$AP,37,FALSE)),"BLANK",VLOOKUP($D14,Fixtures!$A:$AP,37,FALSE))</f>
        <v>avl</v>
      </c>
      <c r="AN14" s="32" t="str">
        <f>IF(ISBLANK(VLOOKUP($D14,Fixtures!$A:$AP,38,FALSE)),"BLANK",VLOOKUP($D14,Fixtures!$A:$AP,38,FALSE))</f>
        <v>EVE</v>
      </c>
      <c r="AO14" s="32" t="str">
        <f>IF(ISBLANK(VLOOKUP($D14,Fixtures!$A:$AP,39,FALSE)),"BLANK",VLOOKUP($D14,Fixtures!$A:$AP,39,FALSE))</f>
        <v>new</v>
      </c>
      <c r="AP14" s="32" t="str">
        <f>IF(ISBLANK(VLOOKUP($D14,Fixtures!$A:$AP,40,FALSE)),"BLANK",VLOOKUP($D14,Fixtures!$A:$AP,40,FALSE))</f>
        <v>TOT</v>
      </c>
      <c r="AQ14" s="32" t="str">
        <f>IF(ISBLANK(VLOOKUP($D14,Fixtures!$A:$AP,41,FALSE)),"BLANK",VLOOKUP($D14,Fixtures!$A:$AP,41,FALSE))</f>
        <v>sou</v>
      </c>
      <c r="AR14" s="32" t="str">
        <f>IF(ISBLANK(VLOOKUP($D14,Fixtures!$A:$AP,42,FALSE)),"BLANK",VLOOKUP($D14,Fixtures!$A:$AP,42,FALSE))</f>
        <v>WOL</v>
      </c>
    </row>
    <row r="15" spans="2:44" x14ac:dyDescent="0.2">
      <c r="B15" s="16" t="s">
        <v>40</v>
      </c>
      <c r="C15" s="9" t="s">
        <v>101</v>
      </c>
      <c r="D15" s="10" t="s">
        <v>18</v>
      </c>
      <c r="E15" s="31" t="str">
        <f>IF(ISBLANK(VLOOKUP($D15,Fixtures!$A:$L,3,FALSE)),"BLANK",VLOOKUP($D15,Fixtures!$A:$L,3,FALSE))</f>
        <v>WHU</v>
      </c>
      <c r="F15" s="32" t="str">
        <f>IF(ISBLANK(VLOOKUP($D15,Fixtures!$A:$L,4,FALSE)),"BLANK",VLOOKUP($D15,Fixtures!$A:$L,4,FALSE))</f>
        <v>avl</v>
      </c>
      <c r="G15" s="32" t="str">
        <f>IF(ISBLANK(VLOOKUP($D15,Fixtures!$A:$L,5,FALSE)),"BLANK",VLOOKUP($D15,Fixtures!$A:$L,5,FALSE))</f>
        <v>SOU</v>
      </c>
      <c r="H15" s="32" t="str">
        <f>IF(ISBLANK(VLOOKUP($D15,Fixtures!$A:$L,6,FALSE)),"BLANK",VLOOKUP($D15,Fixtures!$A:$L,6,FALSE))</f>
        <v>mun</v>
      </c>
      <c r="I15" s="32" t="str">
        <f>IF(ISBLANK(VLOOKUP($D15,Fixtures!$A:$L,7,FALSE)),"BLANK",VLOOKUP($D15,Fixtures!$A:$L,7,FALSE))</f>
        <v>LEE</v>
      </c>
      <c r="J15" s="32" t="str">
        <f>IF(ISBLANK(VLOOKUP($D15,Fixtures!$A:$L,8,FALSE)),"BLANK",VLOOKUP($D15,Fixtures!$A:$L,8,FALSE))</f>
        <v>wat</v>
      </c>
      <c r="K15" s="32" t="str">
        <f>IF(ISBLANK(VLOOKUP($D15,Fixtures!$A:$L,9,FALSE)),"BLANK",VLOOKUP($D15,Fixtures!$A:$L,9,FALSE))</f>
        <v>wol</v>
      </c>
      <c r="L15" s="32" t="str">
        <f>IF(ISBLANK(VLOOKUP($D15,Fixtures!$A:$L,10,FALSE)),"BLANK",VLOOKUP($D15,Fixtures!$A:$L,10,FALSE))</f>
        <v>TOT</v>
      </c>
      <c r="M15" s="32" t="str">
        <f>IF(ISBLANK(VLOOKUP($D15,Fixtures!$A:$L,11,FALSE)),"BLANK",VLOOKUP($D15,Fixtures!$A:$L,11,FALSE))</f>
        <v>cry</v>
      </c>
      <c r="N15" s="32" t="str">
        <f>IF(ISBLANK(VLOOKUP($D15,Fixtures!$A:$L,12,FALSE)),"BLANK",VLOOKUP($D15,Fixtures!$A:$L,12,FALSE))</f>
        <v>CHE</v>
      </c>
      <c r="O15" s="32" t="str">
        <f>IF(ISBLANK(VLOOKUP($D15,Fixtures!$A:$AP,13,FALSE)),"BLANK",VLOOKUP($D15,Fixtures!$A:$AP,13,FALSE))</f>
        <v>bha</v>
      </c>
      <c r="P15" s="32" t="str">
        <f>IF(ISBLANK(VLOOKUP($D15,Fixtures!$A:$AP,14,FALSE)),"BLANK",VLOOKUP($D15,Fixtures!$A:$AP,14,FALSE))</f>
        <v>BRE</v>
      </c>
      <c r="Q15" s="32" t="str">
        <f>IF(ISBLANK(VLOOKUP($D15,Fixtures!$A:$AP,15,FALSE)),"BLANK",VLOOKUP($D15,Fixtures!$A:$AP,15,FALSE))</f>
        <v>ars</v>
      </c>
      <c r="R15" s="32" t="str">
        <f>IF(ISBLANK(VLOOKUP($D15,Fixtures!$A:$AP,16,FALSE)),"BLANK",VLOOKUP($D15,Fixtures!$A:$AP,16,FALSE))</f>
        <v>NOR</v>
      </c>
      <c r="S15" s="32" t="str">
        <f>IF(ISBLANK(VLOOKUP($D15,Fixtures!$A:$AP,17,FALSE)),"BLANK",VLOOKUP($D15,Fixtures!$A:$AP,17,FALSE))</f>
        <v>BUR</v>
      </c>
      <c r="T15" s="32" t="str">
        <f>IF(ISBLANK(VLOOKUP($D15,Fixtures!$A:$AP,18,FALSE)),"BLANK",VLOOKUP($D15,Fixtures!$A:$AP,18,FALSE))</f>
        <v>lei</v>
      </c>
      <c r="U15" s="32" t="str">
        <f>IF(ISBLANK(VLOOKUP($D15,Fixtures!$A:$AP,19,FALSE)),"BLANK",VLOOKUP($D15,Fixtures!$A:$AP,19,FALSE))</f>
        <v>liv</v>
      </c>
      <c r="V15" s="32" t="str">
        <f>IF(ISBLANK(VLOOKUP($D15,Fixtures!$A:$AP,20,FALSE)),"BLANK",VLOOKUP($D15,Fixtures!$A:$AP,20,FALSE))</f>
        <v>MCI</v>
      </c>
      <c r="W15" s="32" t="str">
        <f>IF(ISBLANK(VLOOKUP($D15,Fixtures!$A:$AP,21,FALSE)),"BLANK",VLOOKUP($D15,Fixtures!$A:$AP,21,FALSE))</f>
        <v>MUN</v>
      </c>
      <c r="X15" s="32" t="str">
        <f>IF(ISBLANK(VLOOKUP($D15,Fixtures!$A:$AP,22,FALSE)),"BLANK",VLOOKUP($D15,Fixtures!$A:$AP,22,FALSE))</f>
        <v>eve</v>
      </c>
      <c r="Y15" s="32"/>
      <c r="Z15" s="33"/>
      <c r="AA15" s="33"/>
      <c r="AB15" s="33"/>
      <c r="AC15" s="33"/>
      <c r="AD15" s="33"/>
      <c r="AE15" s="57"/>
      <c r="AF15" s="64" t="str">
        <f>IF(ISBLANK(VLOOKUP($D15,Fixtures!$A:$AP,30,FALSE)),"BLANK",VLOOKUP($D15,Fixtures!$A:$AP,30,FALSE))</f>
        <v>BHA</v>
      </c>
      <c r="AG15" s="65" t="str">
        <f>IF(ISBLANK(VLOOKUP($D15,Fixtures!$A:$AP,31,FALSE)),"BLANK",VLOOKUP($D15,Fixtures!$A:$AP,31,FALSE))</f>
        <v>sou</v>
      </c>
      <c r="AH15" s="64" t="str">
        <f>IF(ISBLANK(VLOOKUP($D15,Fixtures!$A:$AP,32,FALSE)),"BLANK",VLOOKUP($D15,Fixtures!$A:$AP,32,FALSE))</f>
        <v>che</v>
      </c>
      <c r="AI15" s="65" t="str">
        <f>IF(ISBLANK(VLOOKUP($D15,Fixtures!$A:$AP,33,FALSE)),"BLANK",VLOOKUP($D15,Fixtures!$A:$AP,33,FALSE))</f>
        <v>eve</v>
      </c>
      <c r="AJ15" s="60" t="str">
        <f>IF(ISBLANK(VLOOKUP($D15,Fixtures!$A:$AP,34,FALSE)),"BLANK",VLOOKUP($D15,Fixtures!$A:$AP,34,FALSE))</f>
        <v>BLANK</v>
      </c>
      <c r="AK15" s="32" t="str">
        <f>IF(ISBLANK(VLOOKUP($D15,Fixtures!$A:$AP,35,FALSE)),"BLANK",VLOOKUP($D15,Fixtures!$A:$AP,35,FALSE))</f>
        <v>tot</v>
      </c>
      <c r="AL15" s="32" t="str">
        <f>IF(ISBLANK(VLOOKUP($D15,Fixtures!$A:$AP,36,FALSE)),"BLANK",VLOOKUP($D15,Fixtures!$A:$AP,36,FALSE))</f>
        <v>WOL</v>
      </c>
      <c r="AM15" s="32" t="str">
        <f>IF(ISBLANK(VLOOKUP($D15,Fixtures!$A:$AP,37,FALSE)),"BLANK",VLOOKUP($D15,Fixtures!$A:$AP,37,FALSE))</f>
        <v>LEI</v>
      </c>
      <c r="AN15" s="32" t="str">
        <f>IF(ISBLANK(VLOOKUP($D15,Fixtures!$A:$AP,38,FALSE)),"BLANK",VLOOKUP($D15,Fixtures!$A:$AP,38,FALSE))</f>
        <v>nor</v>
      </c>
      <c r="AO15" s="32" t="str">
        <f>IF(ISBLANK(VLOOKUP($D15,Fixtures!$A:$AP,39,FALSE)),"BLANK",VLOOKUP($D15,Fixtures!$A:$AP,39,FALSE))</f>
        <v>LIV</v>
      </c>
      <c r="AP15" s="32" t="str">
        <f>IF(ISBLANK(VLOOKUP($D15,Fixtures!$A:$AP,40,FALSE)),"BLANK",VLOOKUP($D15,Fixtures!$A:$AP,40,FALSE))</f>
        <v>mci</v>
      </c>
      <c r="AQ15" s="32" t="str">
        <f>IF(ISBLANK(VLOOKUP($D15,Fixtures!$A:$AP,41,FALSE)),"BLANK",VLOOKUP($D15,Fixtures!$A:$AP,41,FALSE))</f>
        <v>ARS</v>
      </c>
      <c r="AR15" s="32" t="str">
        <f>IF(ISBLANK(VLOOKUP($D15,Fixtures!$A:$AP,42,FALSE)),"BLANK",VLOOKUP($D15,Fixtures!$A:$AP,42,FALSE))</f>
        <v>bur</v>
      </c>
    </row>
    <row r="16" spans="2:44" x14ac:dyDescent="0.2">
      <c r="B16" s="16" t="s">
        <v>40</v>
      </c>
      <c r="C16" s="9" t="s">
        <v>96</v>
      </c>
      <c r="D16" s="10" t="s">
        <v>17</v>
      </c>
      <c r="E16" s="31" t="str">
        <f>IF(ISBLANK(VLOOKUP($D16,Fixtures!$A:$L,3,FALSE)),"BLANK",VLOOKUP($D16,Fixtures!$A:$L,3,FALSE))</f>
        <v>che</v>
      </c>
      <c r="F16" s="32" t="str">
        <f>IF(ISBLANK(VLOOKUP($D16,Fixtures!$A:$L,4,FALSE)),"BLANK",VLOOKUP($D16,Fixtures!$A:$L,4,FALSE))</f>
        <v>BRE</v>
      </c>
      <c r="G16" s="32" t="str">
        <f>IF(ISBLANK(VLOOKUP($D16,Fixtures!$A:$L,5,FALSE)),"BLANK",VLOOKUP($D16,Fixtures!$A:$L,5,FALSE))</f>
        <v>whu</v>
      </c>
      <c r="H16" s="32" t="str">
        <f>IF(ISBLANK(VLOOKUP($D16,Fixtures!$A:$L,6,FALSE)),"BLANK",VLOOKUP($D16,Fixtures!$A:$L,6,FALSE))</f>
        <v>TOT</v>
      </c>
      <c r="I16" s="32" t="str">
        <f>IF(ISBLANK(VLOOKUP($D16,Fixtures!$A:$L,7,FALSE)),"BLANK",VLOOKUP($D16,Fixtures!$A:$L,7,FALSE))</f>
        <v>liv</v>
      </c>
      <c r="J16" s="32" t="str">
        <f>IF(ISBLANK(VLOOKUP($D16,Fixtures!$A:$L,8,FALSE)),"BLANK",VLOOKUP($D16,Fixtures!$A:$L,8,FALSE))</f>
        <v>BHA</v>
      </c>
      <c r="K16" s="32" t="str">
        <f>IF(ISBLANK(VLOOKUP($D16,Fixtures!$A:$L,9,FALSE)),"BLANK",VLOOKUP($D16,Fixtures!$A:$L,9,FALSE))</f>
        <v>LEI</v>
      </c>
      <c r="L16" s="32" t="str">
        <f>IF(ISBLANK(VLOOKUP($D16,Fixtures!$A:$L,10,FALSE)),"BLANK",VLOOKUP($D16,Fixtures!$A:$L,10,FALSE))</f>
        <v>ars</v>
      </c>
      <c r="M16" s="32" t="str">
        <f>IF(ISBLANK(VLOOKUP($D16,Fixtures!$A:$L,11,FALSE)),"BLANK",VLOOKUP($D16,Fixtures!$A:$L,11,FALSE))</f>
        <v>NEW</v>
      </c>
      <c r="N16" s="32" t="str">
        <f>IF(ISBLANK(VLOOKUP($D16,Fixtures!$A:$L,12,FALSE)),"BLANK",VLOOKUP($D16,Fixtures!$A:$L,12,FALSE))</f>
        <v>mci</v>
      </c>
      <c r="O16" s="32" t="str">
        <f>IF(ISBLANK(VLOOKUP($D16,Fixtures!$A:$AP,13,FALSE)),"BLANK",VLOOKUP($D16,Fixtures!$A:$AP,13,FALSE))</f>
        <v>WOL</v>
      </c>
      <c r="P16" s="32" t="str">
        <f>IF(ISBLANK(VLOOKUP($D16,Fixtures!$A:$AP,14,FALSE)),"BLANK",VLOOKUP($D16,Fixtures!$A:$AP,14,FALSE))</f>
        <v>bur</v>
      </c>
      <c r="Q16" s="32" t="str">
        <f>IF(ISBLANK(VLOOKUP($D16,Fixtures!$A:$AP,15,FALSE)),"BLANK",VLOOKUP($D16,Fixtures!$A:$AP,15,FALSE))</f>
        <v>AVL</v>
      </c>
      <c r="R16" s="32" t="str">
        <f>IF(ISBLANK(VLOOKUP($D16,Fixtures!$A:$AP,16,FALSE)),"BLANK",VLOOKUP($D16,Fixtures!$A:$AP,16,FALSE))</f>
        <v>lee</v>
      </c>
      <c r="S16" s="32" t="str">
        <f>IF(ISBLANK(VLOOKUP($D16,Fixtures!$A:$AP,17,FALSE)),"BLANK",VLOOKUP($D16,Fixtures!$A:$AP,17,FALSE))</f>
        <v>mun</v>
      </c>
      <c r="T16" s="32" t="str">
        <f>IF(ISBLANK(VLOOKUP($D16,Fixtures!$A:$AP,18,FALSE)),"BLANK",VLOOKUP($D16,Fixtures!$A:$AP,18,FALSE))</f>
        <v>EVE</v>
      </c>
      <c r="U16" s="32" t="str">
        <f>IF(ISBLANK(VLOOKUP($D16,Fixtures!$A:$AP,19,FALSE)),"BLANK",VLOOKUP($D16,Fixtures!$A:$AP,19,FALSE))</f>
        <v>SOU</v>
      </c>
      <c r="V16" s="32" t="str">
        <f>IF(ISBLANK(VLOOKUP($D16,Fixtures!$A:$AP,20,FALSE)),"BLANK",VLOOKUP($D16,Fixtures!$A:$AP,20,FALSE))</f>
        <v>wat</v>
      </c>
      <c r="W16" s="32" t="str">
        <f>IF(ISBLANK(VLOOKUP($D16,Fixtures!$A:$AP,21,FALSE)),"BLANK",VLOOKUP($D16,Fixtures!$A:$AP,21,FALSE))</f>
        <v>tot</v>
      </c>
      <c r="X16" s="32" t="str">
        <f>IF(ISBLANK(VLOOKUP($D16,Fixtures!$A:$AP,22,FALSE)),"BLANK",VLOOKUP($D16,Fixtures!$A:$AP,22,FALSE))</f>
        <v>NOR</v>
      </c>
      <c r="Y16" s="32"/>
      <c r="Z16" s="33"/>
      <c r="AA16" s="33"/>
      <c r="AB16" s="33"/>
      <c r="AC16" s="33"/>
      <c r="AD16" s="33"/>
      <c r="AE16" s="57"/>
      <c r="AF16" s="64" t="str">
        <f>IF(ISBLANK(VLOOKUP($D16,Fixtures!$A:$AP,30,FALSE)),"BLANK",VLOOKUP($D16,Fixtures!$A:$AP,30,FALSE))</f>
        <v>wol</v>
      </c>
      <c r="AG16" s="65" t="str">
        <f>IF(ISBLANK(VLOOKUP($D16,Fixtures!$A:$AP,31,FALSE)),"BLANK",VLOOKUP($D16,Fixtures!$A:$AP,31,FALSE))</f>
        <v>BLANK</v>
      </c>
      <c r="AH16" s="64" t="str">
        <f>IF(ISBLANK(VLOOKUP($D16,Fixtures!$A:$AP,32,FALSE)),"BLANK",VLOOKUP($D16,Fixtures!$A:$AP,32,FALSE))</f>
        <v>MCI</v>
      </c>
      <c r="AI16" s="65" t="str">
        <f>IF(ISBLANK(VLOOKUP($D16,Fixtures!$A:$AP,33,FALSE)),"BLANK",VLOOKUP($D16,Fixtures!$A:$AP,33,FALSE))</f>
        <v>BLANK</v>
      </c>
      <c r="AJ16" s="60" t="str">
        <f>IF(ISBLANK(VLOOKUP($D16,Fixtures!$A:$AP,34,FALSE)),"BLANK",VLOOKUP($D16,Fixtures!$A:$AP,34,FALSE))</f>
        <v>BLANK</v>
      </c>
      <c r="AK16" s="32" t="str">
        <f>IF(ISBLANK(VLOOKUP($D16,Fixtures!$A:$AP,35,FALSE)),"BLANK",VLOOKUP($D16,Fixtures!$A:$AP,35,FALSE))</f>
        <v>ARS</v>
      </c>
      <c r="AL16" s="32" t="str">
        <f>IF(ISBLANK(VLOOKUP($D16,Fixtures!$A:$AP,36,FALSE)),"BLANK",VLOOKUP($D16,Fixtures!$A:$AP,36,FALSE))</f>
        <v>lei</v>
      </c>
      <c r="AM16" s="32" t="str">
        <f>IF(ISBLANK(VLOOKUP($D16,Fixtures!$A:$AP,37,FALSE)),"BLANK",VLOOKUP($D16,Fixtures!$A:$AP,37,FALSE))</f>
        <v>eve</v>
      </c>
      <c r="AN16" s="32" t="str">
        <f>IF(ISBLANK(VLOOKUP($D16,Fixtures!$A:$AP,38,FALSE)),"BLANK",VLOOKUP($D16,Fixtures!$A:$AP,38,FALSE))</f>
        <v>LEE</v>
      </c>
      <c r="AO16" s="32" t="str">
        <f>IF(ISBLANK(VLOOKUP($D16,Fixtures!$A:$AP,39,FALSE)),"BLANK",VLOOKUP($D16,Fixtures!$A:$AP,39,FALSE))</f>
        <v>sou</v>
      </c>
      <c r="AP16" s="32" t="str">
        <f>IF(ISBLANK(VLOOKUP($D16,Fixtures!$A:$AP,40,FALSE)),"BLANK",VLOOKUP($D16,Fixtures!$A:$AP,40,FALSE))</f>
        <v>WAT</v>
      </c>
      <c r="AQ16" s="32" t="str">
        <f>IF(ISBLANK(VLOOKUP($D16,Fixtures!$A:$AP,41,FALSE)),"BLANK",VLOOKUP($D16,Fixtures!$A:$AP,41,FALSE))</f>
        <v>avl</v>
      </c>
      <c r="AR16" s="32" t="str">
        <f>IF(ISBLANK(VLOOKUP($D16,Fixtures!$A:$AP,42,FALSE)),"BLANK",VLOOKUP($D16,Fixtures!$A:$AP,42,FALSE))</f>
        <v>MUN</v>
      </c>
    </row>
    <row r="17" spans="2:44" x14ac:dyDescent="0.2">
      <c r="B17" s="17" t="s">
        <v>41</v>
      </c>
      <c r="C17" s="9" t="s">
        <v>97</v>
      </c>
      <c r="D17" s="10" t="s">
        <v>83</v>
      </c>
      <c r="E17" s="31" t="str">
        <f>IF(ISBLANK(VLOOKUP($D17,Fixtures!$A:$L,3,FALSE)),"BLANK",VLOOKUP($D17,Fixtures!$A:$L,3,FALSE))</f>
        <v>AVL</v>
      </c>
      <c r="F17" s="32" t="str">
        <f>IF(ISBLANK(VLOOKUP($D17,Fixtures!$A:$L,4,FALSE)),"BLANK",VLOOKUP($D17,Fixtures!$A:$L,4,FALSE))</f>
        <v>bha</v>
      </c>
      <c r="G17" s="32" t="str">
        <f>IF(ISBLANK(VLOOKUP($D17,Fixtures!$A:$L,5,FALSE)),"BLANK",VLOOKUP($D17,Fixtures!$A:$L,5,FALSE))</f>
        <v>tot</v>
      </c>
      <c r="H17" s="32" t="str">
        <f>IF(ISBLANK(VLOOKUP($D17,Fixtures!$A:$L,6,FALSE)),"BLANK",VLOOKUP($D17,Fixtures!$A:$L,6,FALSE))</f>
        <v>WOL</v>
      </c>
      <c r="I17" s="32" t="str">
        <f>IF(ISBLANK(VLOOKUP($D17,Fixtures!$A:$L,7,FALSE)),"BLANK",VLOOKUP($D17,Fixtures!$A:$L,7,FALSE))</f>
        <v>nor</v>
      </c>
      <c r="J17" s="32" t="str">
        <f>IF(ISBLANK(VLOOKUP($D17,Fixtures!$A:$L,8,FALSE)),"BLANK",VLOOKUP($D17,Fixtures!$A:$L,8,FALSE))</f>
        <v>NEW</v>
      </c>
      <c r="K17" s="32" t="str">
        <f>IF(ISBLANK(VLOOKUP($D17,Fixtures!$A:$L,9,FALSE)),"BLANK",VLOOKUP($D17,Fixtures!$A:$L,9,FALSE))</f>
        <v>lee</v>
      </c>
      <c r="L17" s="32" t="str">
        <f>IF(ISBLANK(VLOOKUP($D17,Fixtures!$A:$L,10,FALSE)),"BLANK",VLOOKUP($D17,Fixtures!$A:$L,10,FALSE))</f>
        <v>LIV</v>
      </c>
      <c r="M17" s="32" t="str">
        <f>IF(ISBLANK(VLOOKUP($D17,Fixtures!$A:$L,11,FALSE)),"BLANK",VLOOKUP($D17,Fixtures!$A:$L,11,FALSE))</f>
        <v>eve</v>
      </c>
      <c r="N17" s="32" t="str">
        <f>IF(ISBLANK(VLOOKUP($D17,Fixtures!$A:$L,12,FALSE)),"BLANK",VLOOKUP($D17,Fixtures!$A:$L,12,FALSE))</f>
        <v>SOU</v>
      </c>
      <c r="O17" s="32" t="str">
        <f>IF(ISBLANK(VLOOKUP($D17,Fixtures!$A:$AP,13,FALSE)),"BLANK",VLOOKUP($D17,Fixtures!$A:$AP,13,FALSE))</f>
        <v>ars</v>
      </c>
      <c r="P17" s="32" t="str">
        <f>IF(ISBLANK(VLOOKUP($D17,Fixtures!$A:$AP,14,FALSE)),"BLANK",VLOOKUP($D17,Fixtures!$A:$AP,14,FALSE))</f>
        <v>MUN</v>
      </c>
      <c r="Q17" s="32" t="str">
        <f>IF(ISBLANK(VLOOKUP($D17,Fixtures!$A:$AP,15,FALSE)),"BLANK",VLOOKUP($D17,Fixtures!$A:$AP,15,FALSE))</f>
        <v>lei</v>
      </c>
      <c r="R17" s="32" t="str">
        <f>IF(ISBLANK(VLOOKUP($D17,Fixtures!$A:$AP,16,FALSE)),"BLANK",VLOOKUP($D17,Fixtures!$A:$AP,16,FALSE))</f>
        <v>CHE</v>
      </c>
      <c r="S17" s="32" t="str">
        <f>IF(ISBLANK(VLOOKUP($D17,Fixtures!$A:$AP,17,FALSE)),"BLANK",VLOOKUP($D17,Fixtures!$A:$AP,17,FALSE))</f>
        <v>MCI</v>
      </c>
      <c r="T17" s="32" t="str">
        <f>IF(ISBLANK(VLOOKUP($D17,Fixtures!$A:$AP,18,FALSE)),"BLANK",VLOOKUP($D17,Fixtures!$A:$AP,18,FALSE))</f>
        <v>bre</v>
      </c>
      <c r="U17" s="32" t="str">
        <f>IF(ISBLANK(VLOOKUP($D17,Fixtures!$A:$AP,19,FALSE)),"BLANK",VLOOKUP($D17,Fixtures!$A:$AP,19,FALSE))</f>
        <v>bur</v>
      </c>
      <c r="V17" s="32" t="str">
        <f>IF(ISBLANK(VLOOKUP($D17,Fixtures!$A:$AP,20,FALSE)),"BLANK",VLOOKUP($D17,Fixtures!$A:$AP,20,FALSE))</f>
        <v>CRY</v>
      </c>
      <c r="W17" s="32" t="str">
        <f>IF(ISBLANK(VLOOKUP($D17,Fixtures!$A:$AP,21,FALSE)),"BLANK",VLOOKUP($D17,Fixtures!$A:$AP,21,FALSE))</f>
        <v>wol</v>
      </c>
      <c r="X17" s="32" t="str">
        <f>IF(ISBLANK(VLOOKUP($D17,Fixtures!$A:$AP,22,FALSE)),"BLANK",VLOOKUP($D17,Fixtures!$A:$AP,22,FALSE))</f>
        <v>WHU</v>
      </c>
      <c r="Y17" s="32"/>
      <c r="Z17" s="33"/>
      <c r="AA17" s="33"/>
      <c r="AB17" s="33"/>
      <c r="AC17" s="33"/>
      <c r="AD17" s="33"/>
      <c r="AE17" s="57"/>
      <c r="AF17" s="64" t="str">
        <f>IF(ISBLANK(VLOOKUP($D17,Fixtures!$A:$AP,30,FALSE)),"BLANK",VLOOKUP($D17,Fixtures!$A:$AP,30,FALSE))</f>
        <v>ARS</v>
      </c>
      <c r="AG17" s="65" t="str">
        <f>IF(ISBLANK(VLOOKUP($D17,Fixtures!$A:$AP,31,FALSE)),"BLANK",VLOOKUP($D17,Fixtures!$A:$AP,31,FALSE))</f>
        <v>wol</v>
      </c>
      <c r="AH17" s="64" t="str">
        <f>IF(ISBLANK(VLOOKUP($D17,Fixtures!$A:$AP,32,FALSE)),"BLANK",VLOOKUP($D17,Fixtures!$A:$AP,32,FALSE))</f>
        <v>sou</v>
      </c>
      <c r="AI17" s="65" t="str">
        <f>IF(ISBLANK(VLOOKUP($D17,Fixtures!$A:$AP,33,FALSE)),"BLANK",VLOOKUP($D17,Fixtures!$A:$AP,33,FALSE))</f>
        <v>BLANK</v>
      </c>
      <c r="AJ17" s="60" t="str">
        <f>IF(ISBLANK(VLOOKUP($D17,Fixtures!$A:$AP,34,FALSE)),"BLANK",VLOOKUP($D17,Fixtures!$A:$AP,34,FALSE))</f>
        <v>BLANK</v>
      </c>
      <c r="AK17" s="32" t="str">
        <f>IF(ISBLANK(VLOOKUP($D17,Fixtures!$A:$AP,35,FALSE)),"BLANK",VLOOKUP($D17,Fixtures!$A:$AP,35,FALSE))</f>
        <v>liv</v>
      </c>
      <c r="AL17" s="32" t="str">
        <f>IF(ISBLANK(VLOOKUP($D17,Fixtures!$A:$AP,36,FALSE)),"BLANK",VLOOKUP($D17,Fixtures!$A:$AP,36,FALSE))</f>
        <v>LEE</v>
      </c>
      <c r="AM17" s="32" t="str">
        <f>IF(ISBLANK(VLOOKUP($D17,Fixtures!$A:$AP,37,FALSE)),"BLANK",VLOOKUP($D17,Fixtures!$A:$AP,37,FALSE))</f>
        <v>BRE</v>
      </c>
      <c r="AN17" s="32" t="str">
        <f>IF(ISBLANK(VLOOKUP($D17,Fixtures!$A:$AP,38,FALSE)),"BLANK",VLOOKUP($D17,Fixtures!$A:$AP,38,FALSE))</f>
        <v>mci</v>
      </c>
      <c r="AO17" s="32" t="str">
        <f>IF(ISBLANK(VLOOKUP($D17,Fixtures!$A:$AP,39,FALSE)),"BLANK",VLOOKUP($D17,Fixtures!$A:$AP,39,FALSE))</f>
        <v>BUR</v>
      </c>
      <c r="AP17" s="32" t="str">
        <f>IF(ISBLANK(VLOOKUP($D17,Fixtures!$A:$AP,40,FALSE)),"BLANK",VLOOKUP($D17,Fixtures!$A:$AP,40,FALSE))</f>
        <v>cry</v>
      </c>
      <c r="AQ17" s="32" t="str">
        <f>IF(ISBLANK(VLOOKUP($D17,Fixtures!$A:$AP,41,FALSE)),"BLANK",VLOOKUP($D17,Fixtures!$A:$AP,41,FALSE))</f>
        <v>LEI</v>
      </c>
      <c r="AR17" s="32" t="str">
        <f>IF(ISBLANK(VLOOKUP($D17,Fixtures!$A:$AP,42,FALSE)),"BLANK",VLOOKUP($D17,Fixtures!$A:$AP,42,FALSE))</f>
        <v>che</v>
      </c>
    </row>
    <row r="18" spans="2:44" x14ac:dyDescent="0.2">
      <c r="B18" s="17" t="s">
        <v>41</v>
      </c>
      <c r="C18" s="9" t="s">
        <v>93</v>
      </c>
      <c r="D18" s="10" t="s">
        <v>8</v>
      </c>
      <c r="E18" s="31" t="str">
        <f>IF(ISBLANK(VLOOKUP($D18,Fixtures!$A:$L,3,FALSE)),"BLANK",VLOOKUP($D18,Fixtures!$A:$L,3,FALSE))</f>
        <v>wat</v>
      </c>
      <c r="F18" s="32" t="str">
        <f>IF(ISBLANK(VLOOKUP($D18,Fixtures!$A:$L,4,FALSE)),"BLANK",VLOOKUP($D18,Fixtures!$A:$L,4,FALSE))</f>
        <v>NEW</v>
      </c>
      <c r="G18" s="32" t="str">
        <f>IF(ISBLANK(VLOOKUP($D18,Fixtures!$A:$L,5,FALSE)),"BLANK",VLOOKUP($D18,Fixtures!$A:$L,5,FALSE))</f>
        <v>BRE</v>
      </c>
      <c r="H18" s="32" t="str">
        <f>IF(ISBLANK(VLOOKUP($D18,Fixtures!$A:$L,6,FALSE)),"BLANK",VLOOKUP($D18,Fixtures!$A:$L,6,FALSE))</f>
        <v>che</v>
      </c>
      <c r="I18" s="32" t="str">
        <f>IF(ISBLANK(VLOOKUP($D18,Fixtures!$A:$L,7,FALSE)),"BLANK",VLOOKUP($D18,Fixtures!$A:$L,7,FALSE))</f>
        <v>EVE</v>
      </c>
      <c r="J18" s="32" t="str">
        <f>IF(ISBLANK(VLOOKUP($D18,Fixtures!$A:$L,8,FALSE)),"BLANK",VLOOKUP($D18,Fixtures!$A:$L,8,FALSE))</f>
        <v>mun</v>
      </c>
      <c r="K18" s="32" t="str">
        <f>IF(ISBLANK(VLOOKUP($D18,Fixtures!$A:$L,9,FALSE)),"BLANK",VLOOKUP($D18,Fixtures!$A:$L,9,FALSE))</f>
        <v>tot</v>
      </c>
      <c r="L18" s="32" t="str">
        <f>IF(ISBLANK(VLOOKUP($D18,Fixtures!$A:$L,10,FALSE)),"BLANK",VLOOKUP($D18,Fixtures!$A:$L,10,FALSE))</f>
        <v>WOL</v>
      </c>
      <c r="M18" s="32" t="str">
        <f>IF(ISBLANK(VLOOKUP($D18,Fixtures!$A:$L,11,FALSE)),"BLANK",VLOOKUP($D18,Fixtures!$A:$L,11,FALSE))</f>
        <v>ars</v>
      </c>
      <c r="N18" s="32" t="str">
        <f>IF(ISBLANK(VLOOKUP($D18,Fixtures!$A:$L,12,FALSE)),"BLANK",VLOOKUP($D18,Fixtures!$A:$L,12,FALSE))</f>
        <v>WHU</v>
      </c>
      <c r="O18" s="32" t="str">
        <f>IF(ISBLANK(VLOOKUP($D18,Fixtures!$A:$AP,13,FALSE)),"BLANK",VLOOKUP($D18,Fixtures!$A:$AP,13,FALSE))</f>
        <v>sou</v>
      </c>
      <c r="P18" s="32" t="str">
        <f>IF(ISBLANK(VLOOKUP($D18,Fixtures!$A:$AP,14,FALSE)),"BLANK",VLOOKUP($D18,Fixtures!$A:$AP,14,FALSE))</f>
        <v>BHA</v>
      </c>
      <c r="Q18" s="32" t="str">
        <f>IF(ISBLANK(VLOOKUP($D18,Fixtures!$A:$AP,15,FALSE)),"BLANK",VLOOKUP($D18,Fixtures!$A:$AP,15,FALSE))</f>
        <v>cry</v>
      </c>
      <c r="R18" s="32" t="str">
        <f>IF(ISBLANK(VLOOKUP($D18,Fixtures!$A:$AP,16,FALSE)),"BLANK",VLOOKUP($D18,Fixtures!$A:$AP,16,FALSE))</f>
        <v>MCI</v>
      </c>
      <c r="S18" s="32" t="str">
        <f>IF(ISBLANK(VLOOKUP($D18,Fixtures!$A:$AP,17,FALSE)),"BLANK",VLOOKUP($D18,Fixtures!$A:$AP,17,FALSE))</f>
        <v>LEI</v>
      </c>
      <c r="T18" s="32" t="str">
        <f>IF(ISBLANK(VLOOKUP($D18,Fixtures!$A:$AP,18,FALSE)),"BLANK",VLOOKUP($D18,Fixtures!$A:$AP,18,FALSE))</f>
        <v>liv</v>
      </c>
      <c r="U18" s="32" t="str">
        <f>IF(ISBLANK(VLOOKUP($D18,Fixtures!$A:$AP,19,FALSE)),"BLANK",VLOOKUP($D18,Fixtures!$A:$AP,19,FALSE))</f>
        <v>nor</v>
      </c>
      <c r="V18" s="32" t="str">
        <f>IF(ISBLANK(VLOOKUP($D18,Fixtures!$A:$AP,20,FALSE)),"BLANK",VLOOKUP($D18,Fixtures!$A:$AP,20,FALSE))</f>
        <v>BUR</v>
      </c>
      <c r="W18" s="32" t="str">
        <f>IF(ISBLANK(VLOOKUP($D18,Fixtures!$A:$AP,21,FALSE)),"BLANK",VLOOKUP($D18,Fixtures!$A:$AP,21,FALSE))</f>
        <v>CHE</v>
      </c>
      <c r="X18" s="32" t="str">
        <f>IF(ISBLANK(VLOOKUP($D18,Fixtures!$A:$AP,22,FALSE)),"BLANK",VLOOKUP($D18,Fixtures!$A:$AP,22,FALSE))</f>
        <v>lee</v>
      </c>
      <c r="Y18" s="32"/>
      <c r="Z18" s="33"/>
      <c r="AA18" s="33"/>
      <c r="AB18" s="33"/>
      <c r="AC18" s="33"/>
      <c r="AD18" s="33"/>
      <c r="AE18" s="57"/>
      <c r="AF18" s="64" t="str">
        <f>IF(ISBLANK(VLOOKUP($D18,Fixtures!$A:$AP,30,FALSE)),"BLANK",VLOOKUP($D18,Fixtures!$A:$AP,30,FALSE))</f>
        <v>SOU</v>
      </c>
      <c r="AG18" s="65" t="str">
        <f>IF(ISBLANK(VLOOKUP($D18,Fixtures!$A:$AP,31,FALSE)),"BLANK",VLOOKUP($D18,Fixtures!$A:$AP,31,FALSE))</f>
        <v>lee</v>
      </c>
      <c r="AH18" s="64" t="str">
        <f>IF(ISBLANK(VLOOKUP($D18,Fixtures!$A:$AP,32,FALSE)),"BLANK",VLOOKUP($D18,Fixtures!$A:$AP,32,FALSE))</f>
        <v>whu</v>
      </c>
      <c r="AI18" s="65" t="str">
        <f>IF(ISBLANK(VLOOKUP($D18,Fixtures!$A:$AP,33,FALSE)),"BLANK",VLOOKUP($D18,Fixtures!$A:$AP,33,FALSE))</f>
        <v>BLANK</v>
      </c>
      <c r="AJ18" s="60" t="str">
        <f>IF(ISBLANK(VLOOKUP($D18,Fixtures!$A:$AP,34,FALSE)),"BLANK",VLOOKUP($D18,Fixtures!$A:$AP,34,FALSE))</f>
        <v>ARS</v>
      </c>
      <c r="AK18" s="32" t="str">
        <f>IF(ISBLANK(VLOOKUP($D18,Fixtures!$A:$AP,35,FALSE)),"BLANK",VLOOKUP($D18,Fixtures!$A:$AP,35,FALSE))</f>
        <v>wol</v>
      </c>
      <c r="AL18" s="32" t="str">
        <f>IF(ISBLANK(VLOOKUP($D18,Fixtures!$A:$AP,36,FALSE)),"BLANK",VLOOKUP($D18,Fixtures!$A:$AP,36,FALSE))</f>
        <v>TOT</v>
      </c>
      <c r="AM18" s="32" t="str">
        <f>IF(ISBLANK(VLOOKUP($D18,Fixtures!$A:$AP,37,FALSE)),"BLANK",VLOOKUP($D18,Fixtures!$A:$AP,37,FALSE))</f>
        <v>LIV</v>
      </c>
      <c r="AN18" s="32" t="str">
        <f>IF(ISBLANK(VLOOKUP($D18,Fixtures!$A:$AP,38,FALSE)),"BLANK",VLOOKUP($D18,Fixtures!$A:$AP,38,FALSE))</f>
        <v>lei</v>
      </c>
      <c r="AO18" s="32" t="str">
        <f>IF(ISBLANK(VLOOKUP($D18,Fixtures!$A:$AP,39,FALSE)),"BLANK",VLOOKUP($D18,Fixtures!$A:$AP,39,FALSE))</f>
        <v>NOR</v>
      </c>
      <c r="AP18" s="32" t="str">
        <f>IF(ISBLANK(VLOOKUP($D18,Fixtures!$A:$AP,40,FALSE)),"BLANK",VLOOKUP($D18,Fixtures!$A:$AP,40,FALSE))</f>
        <v>bur</v>
      </c>
      <c r="AQ18" s="32" t="str">
        <f>IF(ISBLANK(VLOOKUP($D18,Fixtures!$A:$AP,41,FALSE)),"BLANK",VLOOKUP($D18,Fixtures!$A:$AP,41,FALSE))</f>
        <v>CRY</v>
      </c>
      <c r="AR18" s="32" t="str">
        <f>IF(ISBLANK(VLOOKUP($D18,Fixtures!$A:$AP,42,FALSE)),"BLANK",VLOOKUP($D18,Fixtures!$A:$AP,42,FALSE))</f>
        <v>mci</v>
      </c>
    </row>
    <row r="19" spans="2:44" ht="16" thickBot="1" x14ac:dyDescent="0.25">
      <c r="B19" s="18" t="s">
        <v>41</v>
      </c>
      <c r="C19" s="11" t="s">
        <v>98</v>
      </c>
      <c r="D19" s="12" t="s">
        <v>13</v>
      </c>
      <c r="E19" s="34" t="str">
        <f>IF(ISBLANK(VLOOKUP($D19,Fixtures!$A:$L,3,FALSE)),"BLANK",VLOOKUP($D19,Fixtures!$A:$L,3,FALSE))</f>
        <v>eve</v>
      </c>
      <c r="F19" s="35" t="str">
        <f>IF(ISBLANK(VLOOKUP($D19,Fixtures!$A:$L,4,FALSE)),"BLANK",VLOOKUP($D19,Fixtures!$A:$L,4,FALSE))</f>
        <v>MUN</v>
      </c>
      <c r="G19" s="35" t="str">
        <f>IF(ISBLANK(VLOOKUP($D19,Fixtures!$A:$L,5,FALSE)),"BLANK",VLOOKUP($D19,Fixtures!$A:$L,5,FALSE))</f>
        <v>new</v>
      </c>
      <c r="H19" s="35" t="str">
        <f>IF(ISBLANK(VLOOKUP($D19,Fixtures!$A:$L,6,FALSE)),"BLANK",VLOOKUP($D19,Fixtures!$A:$L,6,FALSE))</f>
        <v>WHU</v>
      </c>
      <c r="I19" s="35" t="str">
        <f>IF(ISBLANK(VLOOKUP($D19,Fixtures!$A:$L,7,FALSE)),"BLANK",VLOOKUP($D19,Fixtures!$A:$L,7,FALSE))</f>
        <v>mci</v>
      </c>
      <c r="J19" s="35" t="str">
        <f>IF(ISBLANK(VLOOKUP($D19,Fixtures!$A:$L,8,FALSE)),"BLANK",VLOOKUP($D19,Fixtures!$A:$L,8,FALSE))</f>
        <v>WOL</v>
      </c>
      <c r="K19" s="35" t="str">
        <f>IF(ISBLANK(VLOOKUP($D19,Fixtures!$A:$L,9,FALSE)),"BLANK",VLOOKUP($D19,Fixtures!$A:$L,9,FALSE))</f>
        <v>che</v>
      </c>
      <c r="L19" s="35" t="str">
        <f>IF(ISBLANK(VLOOKUP($D19,Fixtures!$A:$L,10,FALSE)),"BLANK",VLOOKUP($D19,Fixtures!$A:$L,10,FALSE))</f>
        <v>LEE</v>
      </c>
      <c r="M19" s="35" t="str">
        <f>IF(ISBLANK(VLOOKUP($D19,Fixtures!$A:$L,11,FALSE)),"BLANK",VLOOKUP($D19,Fixtures!$A:$L,11,FALSE))</f>
        <v>BUR</v>
      </c>
      <c r="N19" s="35" t="str">
        <f>IF(ISBLANK(VLOOKUP($D19,Fixtures!$A:$L,12,FALSE)),"BLANK",VLOOKUP($D19,Fixtures!$A:$L,12,FALSE))</f>
        <v>wat</v>
      </c>
      <c r="O19" s="35" t="str">
        <f>IF(ISBLANK(VLOOKUP($D19,Fixtures!$A:$AP,13,FALSE)),"BLANK",VLOOKUP($D19,Fixtures!$A:$AP,13,FALSE))</f>
        <v>AVL</v>
      </c>
      <c r="P19" s="35" t="str">
        <f>IF(ISBLANK(VLOOKUP($D19,Fixtures!$A:$AP,14,FALSE)),"BLANK",VLOOKUP($D19,Fixtures!$A:$AP,14,FALSE))</f>
        <v>nor</v>
      </c>
      <c r="Q19" s="35" t="str">
        <f>IF(ISBLANK(VLOOKUP($D19,Fixtures!$A:$AP,15,FALSE)),"BLANK",VLOOKUP($D19,Fixtures!$A:$AP,15,FALSE))</f>
        <v>liv</v>
      </c>
      <c r="R19" s="35" t="str">
        <f>IF(ISBLANK(VLOOKUP($D19,Fixtures!$A:$AP,16,FALSE)),"BLANK",VLOOKUP($D19,Fixtures!$A:$AP,16,FALSE))</f>
        <v>LEI</v>
      </c>
      <c r="S19" s="35" t="str">
        <f>IF(ISBLANK(VLOOKUP($D19,Fixtures!$A:$AP,17,FALSE)),"BLANK",VLOOKUP($D19,Fixtures!$A:$AP,17,FALSE))</f>
        <v>BHA</v>
      </c>
      <c r="T19" s="35" t="str">
        <f>IF(ISBLANK(VLOOKUP($D19,Fixtures!$A:$AP,18,FALSE)),"BLANK",VLOOKUP($D19,Fixtures!$A:$AP,18,FALSE))</f>
        <v>ars</v>
      </c>
      <c r="U19" s="35" t="str">
        <f>IF(ISBLANK(VLOOKUP($D19,Fixtures!$A:$AP,19,FALSE)),"BLANK",VLOOKUP($D19,Fixtures!$A:$AP,19,FALSE))</f>
        <v>cry</v>
      </c>
      <c r="V19" s="35" t="str">
        <f>IF(ISBLANK(VLOOKUP($D19,Fixtures!$A:$AP,20,FALSE)),"BLANK",VLOOKUP($D19,Fixtures!$A:$AP,20,FALSE))</f>
        <v>BRE</v>
      </c>
      <c r="W19" s="35" t="str">
        <f>IF(ISBLANK(VLOOKUP($D19,Fixtures!$A:$AP,21,FALSE)),"BLANK",VLOOKUP($D19,Fixtures!$A:$AP,21,FALSE))</f>
        <v>whu</v>
      </c>
      <c r="X19" s="35" t="str">
        <f>IF(ISBLANK(VLOOKUP($D19,Fixtures!$A:$AP,22,FALSE)),"BLANK",VLOOKUP($D19,Fixtures!$A:$AP,22,FALSE))</f>
        <v>TOT</v>
      </c>
      <c r="Y19" s="35"/>
      <c r="Z19" s="36"/>
      <c r="AA19" s="36"/>
      <c r="AB19" s="36"/>
      <c r="AC19" s="36"/>
      <c r="AD19" s="36"/>
      <c r="AE19" s="58"/>
      <c r="AF19" s="66" t="str">
        <f>IF(ISBLANK(VLOOKUP($D19,Fixtures!$A:$AP,30,FALSE)),"BLANK",VLOOKUP($D19,Fixtures!$A:$AP,30,FALSE))</f>
        <v>avl</v>
      </c>
      <c r="AG19" s="67" t="str">
        <f>IF(ISBLANK(VLOOKUP($D19,Fixtures!$A:$AP,31,FALSE)),"BLANK",VLOOKUP($D19,Fixtures!$A:$AP,31,FALSE))</f>
        <v>NEW</v>
      </c>
      <c r="AH19" s="66" t="str">
        <f>IF(ISBLANK(VLOOKUP($D19,Fixtures!$A:$AP,32,FALSE)),"BLANK",VLOOKUP($D19,Fixtures!$A:$AP,32,FALSE))</f>
        <v>WAT</v>
      </c>
      <c r="AI19" s="67" t="str">
        <f>IF(ISBLANK(VLOOKUP($D19,Fixtures!$A:$AP,33,FALSE)),"BLANK",VLOOKUP($D19,Fixtures!$A:$AP,33,FALSE))</f>
        <v>BLANK</v>
      </c>
      <c r="AJ19" s="61" t="str">
        <f>IF(ISBLANK(VLOOKUP($D19,Fixtures!$A:$AP,34,FALSE)),"BLANK",VLOOKUP($D19,Fixtures!$A:$AP,34,FALSE))</f>
        <v>BLANK</v>
      </c>
      <c r="AK19" s="35" t="str">
        <f>IF(ISBLANK(VLOOKUP($D19,Fixtures!$A:$AP,35,FALSE)),"BLANK",VLOOKUP($D19,Fixtures!$A:$AP,35,FALSE))</f>
        <v>lee</v>
      </c>
      <c r="AL19" s="35" t="str">
        <f>IF(ISBLANK(VLOOKUP($D19,Fixtures!$A:$AP,36,FALSE)),"BLANK",VLOOKUP($D19,Fixtures!$A:$AP,36,FALSE))</f>
        <v>CHE</v>
      </c>
      <c r="AM19" s="35" t="str">
        <f>IF(ISBLANK(VLOOKUP($D19,Fixtures!$A:$AP,37,FALSE)),"BLANK",VLOOKUP($D19,Fixtures!$A:$AP,37,FALSE))</f>
        <v>ARS</v>
      </c>
      <c r="AN19" s="35" t="str">
        <f>IF(ISBLANK(VLOOKUP($D19,Fixtures!$A:$AP,38,FALSE)),"BLANK",VLOOKUP($D19,Fixtures!$A:$AP,38,FALSE))</f>
        <v>bha</v>
      </c>
      <c r="AO19" s="35" t="str">
        <f>IF(ISBLANK(VLOOKUP($D19,Fixtures!$A:$AP,39,FALSE)),"BLANK",VLOOKUP($D19,Fixtures!$A:$AP,39,FALSE))</f>
        <v>CRY</v>
      </c>
      <c r="AP19" s="35" t="str">
        <f>IF(ISBLANK(VLOOKUP($D19,Fixtures!$A:$AP,40,FALSE)),"BLANK",VLOOKUP($D19,Fixtures!$A:$AP,40,FALSE))</f>
        <v>bre</v>
      </c>
      <c r="AQ19" s="35" t="str">
        <f>IF(ISBLANK(VLOOKUP($D19,Fixtures!$A:$AP,41,FALSE)),"BLANK",VLOOKUP($D19,Fixtures!$A:$AP,41,FALSE))</f>
        <v>LIV</v>
      </c>
      <c r="AR19" s="35" t="str">
        <f>IF(ISBLANK(VLOOKUP($D19,Fixtures!$A:$AP,42,FALSE)),"BLANK",VLOOKUP($D19,Fixtures!$A:$AP,42,FALSE))</f>
        <v>lei</v>
      </c>
    </row>
    <row r="20" spans="2:44" s="28" customFormat="1" ht="30" x14ac:dyDescent="0.2">
      <c r="AF20" s="77" t="s">
        <v>103</v>
      </c>
      <c r="AG20" s="78"/>
      <c r="AH20" s="77" t="s">
        <v>103</v>
      </c>
      <c r="AI20" s="78"/>
      <c r="AJ20" s="79" t="s">
        <v>102</v>
      </c>
    </row>
    <row r="21" spans="2:44" ht="16" thickBot="1" x14ac:dyDescent="0.25">
      <c r="F21" s="54"/>
      <c r="G21" s="54"/>
      <c r="H21" s="54"/>
      <c r="I21" s="54"/>
      <c r="J21" s="54"/>
      <c r="K21" s="54"/>
      <c r="L21" s="54"/>
      <c r="M21" s="54"/>
      <c r="N21" s="54"/>
      <c r="O21" s="54"/>
      <c r="AF21" s="75">
        <f>15-(COUNTIF(AG5:AG19,"BLANK"))+15</f>
        <v>24</v>
      </c>
      <c r="AG21" s="76"/>
      <c r="AH21" s="75">
        <f>15-(COUNTIF(AI5:AI19,"BLANK"))+15</f>
        <v>21</v>
      </c>
      <c r="AI21" s="76"/>
      <c r="AJ21" s="80">
        <f>15-(COUNTIF(AJ5:AJ19,"BLANK"))</f>
        <v>4</v>
      </c>
    </row>
    <row r="22" spans="2:44" ht="16" thickBot="1" x14ac:dyDescent="0.25">
      <c r="B22" s="37" t="s">
        <v>80</v>
      </c>
      <c r="D22" s="19"/>
    </row>
    <row r="23" spans="2:44" ht="17" x14ac:dyDescent="0.2">
      <c r="B23" s="39" t="s">
        <v>1</v>
      </c>
      <c r="C23" s="40" t="s">
        <v>8</v>
      </c>
      <c r="D23" s="40" t="s">
        <v>34</v>
      </c>
      <c r="E23" s="40" t="s">
        <v>12</v>
      </c>
      <c r="F23" s="41" t="s">
        <v>15</v>
      </c>
    </row>
    <row r="24" spans="2:44" ht="17" x14ac:dyDescent="0.2">
      <c r="B24" s="42" t="s">
        <v>17</v>
      </c>
      <c r="C24" s="38" t="s">
        <v>30</v>
      </c>
      <c r="D24" s="38" t="s">
        <v>81</v>
      </c>
      <c r="E24" s="38" t="s">
        <v>23</v>
      </c>
      <c r="F24" s="43" t="s">
        <v>6</v>
      </c>
    </row>
    <row r="25" spans="2:44" ht="17" x14ac:dyDescent="0.2">
      <c r="B25" s="42" t="s">
        <v>29</v>
      </c>
      <c r="C25" s="38" t="s">
        <v>24</v>
      </c>
      <c r="D25" s="38" t="s">
        <v>20</v>
      </c>
      <c r="E25" s="38" t="s">
        <v>18</v>
      </c>
      <c r="F25" s="43" t="s">
        <v>82</v>
      </c>
    </row>
    <row r="26" spans="2:44" ht="18" thickBot="1" x14ac:dyDescent="0.25">
      <c r="B26" s="44" t="s">
        <v>13</v>
      </c>
      <c r="C26" s="45" t="s">
        <v>27</v>
      </c>
      <c r="D26" s="45" t="s">
        <v>83</v>
      </c>
      <c r="E26" s="45" t="s">
        <v>3</v>
      </c>
      <c r="F26" s="46" t="s">
        <v>10</v>
      </c>
    </row>
  </sheetData>
  <mergeCells count="6">
    <mergeCell ref="AF4:AG4"/>
    <mergeCell ref="AH4:AI4"/>
    <mergeCell ref="AF20:AG20"/>
    <mergeCell ref="AF21:AG21"/>
    <mergeCell ref="AH20:AI20"/>
    <mergeCell ref="AH21:AI21"/>
  </mergeCells>
  <phoneticPr fontId="7" type="noConversion"/>
  <conditionalFormatting sqref="E5:AR19">
    <cfRule type="containsText" dxfId="12" priority="1" operator="containsText" text="mci">
      <formula>NOT(ISERROR(SEARCH("mci",E5)))</formula>
    </cfRule>
    <cfRule type="containsText" dxfId="11" priority="2" operator="containsText" text="CHE">
      <formula>NOT(ISERROR(SEARCH("CHE",E5)))</formula>
    </cfRule>
    <cfRule type="containsText" dxfId="10" priority="3" operator="containsText" text="WAT">
      <formula>NOT(ISERROR(SEARCH("WAT",E5)))</formula>
    </cfRule>
    <cfRule type="containsText" dxfId="9" priority="4" operator="containsText" text="nor">
      <formula>NOT(ISERROR(SEARCH("nor",E5)))</formula>
    </cfRule>
    <cfRule type="containsText" dxfId="8" priority="5" operator="containsText" text="blank">
      <formula>NOT(ISERROR(SEARCH("blank",E5)))</formula>
    </cfRule>
    <cfRule type="containsText" dxfId="7" priority="7" operator="containsText" text="NOR">
      <formula>NOT(ISERROR(SEARCH("NOR",E5)))</formula>
    </cfRule>
    <cfRule type="containsText" dxfId="6" priority="8" operator="containsText" text="wat">
      <formula>NOT(ISERROR(SEARCH("wat",E5)))</formula>
    </cfRule>
    <cfRule type="containsText" dxfId="5" priority="9" operator="containsText" text="bre">
      <formula>NOT(ISERROR(SEARCH("bre",E5)))</formula>
    </cfRule>
    <cfRule type="containsText" dxfId="4" priority="11" operator="containsText" text="mun">
      <formula>NOT(ISERROR(SEARCH("mun",E5)))</formula>
    </cfRule>
    <cfRule type="containsText" dxfId="3" priority="12" operator="containsText" text="ars">
      <formula>NOT(ISERROR(SEARCH("ars",E5)))</formula>
    </cfRule>
    <cfRule type="containsText" dxfId="2" priority="13" operator="containsText" text="che">
      <formula>NOT(ISERROR(SEARCH("che",E5)))</formula>
    </cfRule>
    <cfRule type="containsText" dxfId="1" priority="14" operator="containsText" text="MCI">
      <formula>NOT(ISERROR(SEARCH("MCI",E5)))</formula>
    </cfRule>
    <cfRule type="containsText" dxfId="0" priority="15" operator="containsText" text="LIV">
      <formula>NOT(ISERROR(SEARCH("LIV",E5)))</formula>
    </cfRule>
    <cfRule type="dataBar" priority="16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{302541AB-737A-4C98-9596-7412A407F9CF}</x14:id>
        </ext>
      </extLst>
    </cfRule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02541AB-737A-4C98-9596-7412A407F9CF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E5:AR19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9AD50-27EA-454B-BC7B-44AA8179E543}">
  <dimension ref="A1:BQ22"/>
  <sheetViews>
    <sheetView workbookViewId="0">
      <pane xSplit="2" topLeftCell="Z1" activePane="topRight" state="frozen"/>
      <selection pane="topRight" activeCell="AE17" sqref="AE17"/>
    </sheetView>
  </sheetViews>
  <sheetFormatPr baseColWidth="10" defaultColWidth="8.83203125" defaultRowHeight="15" x14ac:dyDescent="0.2"/>
  <sheetData>
    <row r="1" spans="1:69" ht="16" thickBot="1" x14ac:dyDescent="0.25">
      <c r="A1" s="73" t="s">
        <v>0</v>
      </c>
      <c r="B1" s="74"/>
      <c r="C1" s="6">
        <v>1</v>
      </c>
      <c r="D1" s="6">
        <v>2</v>
      </c>
      <c r="E1" s="6">
        <v>3</v>
      </c>
      <c r="F1" s="6">
        <v>4</v>
      </c>
      <c r="G1" s="6">
        <v>5</v>
      </c>
      <c r="H1" s="6">
        <v>6</v>
      </c>
      <c r="I1" s="6">
        <v>7</v>
      </c>
      <c r="J1" s="6">
        <v>8</v>
      </c>
      <c r="K1" s="6">
        <v>9</v>
      </c>
      <c r="L1" s="6">
        <v>10</v>
      </c>
      <c r="M1" s="6">
        <v>11</v>
      </c>
      <c r="N1" s="6">
        <v>12</v>
      </c>
      <c r="O1" s="6">
        <v>13</v>
      </c>
      <c r="P1" s="6">
        <v>14</v>
      </c>
      <c r="Q1" s="6">
        <v>15</v>
      </c>
      <c r="R1" s="6">
        <v>16</v>
      </c>
      <c r="S1" s="6">
        <v>17</v>
      </c>
      <c r="T1" s="6">
        <v>18</v>
      </c>
      <c r="U1" s="6">
        <v>19</v>
      </c>
      <c r="V1" s="6">
        <v>20</v>
      </c>
      <c r="W1" s="6">
        <v>21</v>
      </c>
      <c r="X1" s="6">
        <v>22</v>
      </c>
      <c r="Y1" s="6">
        <v>23</v>
      </c>
      <c r="Z1" s="6">
        <v>24</v>
      </c>
      <c r="AA1" s="6">
        <v>25</v>
      </c>
      <c r="AB1" s="6">
        <v>26</v>
      </c>
      <c r="AC1" s="6">
        <v>27</v>
      </c>
      <c r="AD1" s="6">
        <v>28</v>
      </c>
      <c r="AE1" s="6">
        <v>28</v>
      </c>
      <c r="AF1" s="6">
        <v>29</v>
      </c>
      <c r="AG1" s="6">
        <v>29</v>
      </c>
      <c r="AH1" s="6">
        <v>30</v>
      </c>
      <c r="AI1" s="6">
        <v>31</v>
      </c>
      <c r="AJ1" s="6">
        <v>32</v>
      </c>
      <c r="AK1" s="6">
        <v>33</v>
      </c>
      <c r="AL1" s="6">
        <v>34</v>
      </c>
      <c r="AM1" s="6">
        <v>35</v>
      </c>
      <c r="AN1" s="6">
        <v>36</v>
      </c>
      <c r="AO1" s="6">
        <v>37</v>
      </c>
      <c r="AP1" s="6">
        <v>38</v>
      </c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</row>
    <row r="2" spans="1:69" ht="18" thickBot="1" x14ac:dyDescent="0.25">
      <c r="A2" s="2" t="s">
        <v>1</v>
      </c>
      <c r="B2" s="3" t="s">
        <v>2</v>
      </c>
      <c r="C2" s="47" t="s">
        <v>84</v>
      </c>
      <c r="D2" s="48" t="s">
        <v>15</v>
      </c>
      <c r="E2" s="49" t="s">
        <v>5</v>
      </c>
      <c r="F2" s="47" t="s">
        <v>82</v>
      </c>
      <c r="G2" s="50" t="s">
        <v>26</v>
      </c>
      <c r="H2" s="51" t="s">
        <v>27</v>
      </c>
      <c r="I2" s="50" t="s">
        <v>16</v>
      </c>
      <c r="J2" s="52" t="s">
        <v>17</v>
      </c>
      <c r="K2" s="50" t="s">
        <v>8</v>
      </c>
      <c r="L2" s="53" t="s">
        <v>25</v>
      </c>
      <c r="M2" s="47" t="s">
        <v>83</v>
      </c>
      <c r="N2" s="49" t="s">
        <v>4</v>
      </c>
      <c r="O2" s="47" t="s">
        <v>18</v>
      </c>
      <c r="P2" s="48" t="s">
        <v>7</v>
      </c>
      <c r="Q2" s="51" t="s">
        <v>14</v>
      </c>
      <c r="R2" s="50" t="s">
        <v>13</v>
      </c>
      <c r="S2" s="50" t="s">
        <v>3</v>
      </c>
      <c r="T2" s="51" t="s">
        <v>9</v>
      </c>
      <c r="U2" s="47" t="s">
        <v>85</v>
      </c>
      <c r="V2" s="52" t="s">
        <v>10</v>
      </c>
      <c r="W2" s="49" t="s">
        <v>24</v>
      </c>
      <c r="X2" s="53" t="s">
        <v>11</v>
      </c>
      <c r="Y2" s="47" t="s">
        <v>12</v>
      </c>
      <c r="Z2" s="50" t="s">
        <v>21</v>
      </c>
      <c r="AA2" s="49" t="s">
        <v>32</v>
      </c>
      <c r="AB2" s="47" t="s">
        <v>81</v>
      </c>
      <c r="AC2" s="48" t="s">
        <v>29</v>
      </c>
      <c r="AD2" s="47" t="s">
        <v>86</v>
      </c>
      <c r="AE2" s="47"/>
      <c r="AF2" s="53" t="s">
        <v>6</v>
      </c>
      <c r="AG2" s="53" t="s">
        <v>29</v>
      </c>
      <c r="AH2" s="50" t="s">
        <v>22</v>
      </c>
      <c r="AI2" s="52" t="s">
        <v>33</v>
      </c>
      <c r="AJ2" s="50" t="s">
        <v>34</v>
      </c>
      <c r="AK2" s="52" t="s">
        <v>19</v>
      </c>
      <c r="AL2" s="53" t="s">
        <v>20</v>
      </c>
      <c r="AM2" s="51" t="s">
        <v>28</v>
      </c>
      <c r="AN2" s="50" t="s">
        <v>23</v>
      </c>
      <c r="AO2" s="50" t="s">
        <v>31</v>
      </c>
      <c r="AP2" s="50" t="s">
        <v>30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</row>
    <row r="3" spans="1:69" ht="18" thickBot="1" x14ac:dyDescent="0.25">
      <c r="A3" s="2" t="s">
        <v>8</v>
      </c>
      <c r="B3" s="3" t="s">
        <v>2</v>
      </c>
      <c r="C3" s="47" t="s">
        <v>86</v>
      </c>
      <c r="D3" s="47" t="s">
        <v>18</v>
      </c>
      <c r="E3" s="47" t="s">
        <v>81</v>
      </c>
      <c r="F3" s="49" t="s">
        <v>32</v>
      </c>
      <c r="G3" s="50" t="s">
        <v>30</v>
      </c>
      <c r="H3" s="48" t="s">
        <v>7</v>
      </c>
      <c r="I3" s="53" t="s">
        <v>11</v>
      </c>
      <c r="J3" s="52" t="s">
        <v>10</v>
      </c>
      <c r="K3" s="53" t="s">
        <v>35</v>
      </c>
      <c r="L3" s="50" t="s">
        <v>3</v>
      </c>
      <c r="M3" s="52" t="s">
        <v>19</v>
      </c>
      <c r="N3" s="50" t="s">
        <v>34</v>
      </c>
      <c r="O3" s="52" t="s">
        <v>33</v>
      </c>
      <c r="P3" s="49" t="s">
        <v>24</v>
      </c>
      <c r="Q3" s="53" t="s">
        <v>6</v>
      </c>
      <c r="R3" s="49" t="s">
        <v>4</v>
      </c>
      <c r="S3" s="47" t="s">
        <v>85</v>
      </c>
      <c r="T3" s="47" t="s">
        <v>12</v>
      </c>
      <c r="U3" s="48" t="s">
        <v>15</v>
      </c>
      <c r="V3" s="51" t="s">
        <v>9</v>
      </c>
      <c r="W3" s="47" t="s">
        <v>84</v>
      </c>
      <c r="X3" s="53" t="s">
        <v>20</v>
      </c>
      <c r="Y3" s="51" t="s">
        <v>14</v>
      </c>
      <c r="Z3" s="50" t="s">
        <v>23</v>
      </c>
      <c r="AA3" s="50" t="s">
        <v>31</v>
      </c>
      <c r="AB3" s="47" t="s">
        <v>83</v>
      </c>
      <c r="AC3" s="50" t="s">
        <v>16</v>
      </c>
      <c r="AD3" s="50" t="s">
        <v>13</v>
      </c>
      <c r="AE3" s="50" t="s">
        <v>9</v>
      </c>
      <c r="AF3" s="51" t="s">
        <v>28</v>
      </c>
      <c r="AG3" s="51"/>
      <c r="AH3" s="51" t="s">
        <v>1</v>
      </c>
      <c r="AI3" s="50" t="s">
        <v>21</v>
      </c>
      <c r="AJ3" s="51" t="s">
        <v>27</v>
      </c>
      <c r="AK3" s="48" t="s">
        <v>29</v>
      </c>
      <c r="AL3" s="53" t="s">
        <v>25</v>
      </c>
      <c r="AM3" s="47" t="s">
        <v>82</v>
      </c>
      <c r="AN3" s="50" t="s">
        <v>26</v>
      </c>
      <c r="AO3" s="52" t="s">
        <v>17</v>
      </c>
      <c r="AP3" s="49" t="s">
        <v>5</v>
      </c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</row>
    <row r="4" spans="1:69" ht="18" thickBot="1" x14ac:dyDescent="0.25">
      <c r="A4" s="2" t="s">
        <v>81</v>
      </c>
      <c r="B4" s="3" t="s">
        <v>2</v>
      </c>
      <c r="C4" s="51" t="s">
        <v>1</v>
      </c>
      <c r="D4" s="52" t="s">
        <v>33</v>
      </c>
      <c r="E4" s="50" t="s">
        <v>22</v>
      </c>
      <c r="F4" s="50" t="s">
        <v>34</v>
      </c>
      <c r="G4" s="50" t="s">
        <v>21</v>
      </c>
      <c r="H4" s="48" t="s">
        <v>29</v>
      </c>
      <c r="I4" s="51" t="s">
        <v>28</v>
      </c>
      <c r="J4" s="48" t="s">
        <v>15</v>
      </c>
      <c r="K4" s="53" t="s">
        <v>6</v>
      </c>
      <c r="L4" s="50" t="s">
        <v>26</v>
      </c>
      <c r="M4" s="47" t="s">
        <v>82</v>
      </c>
      <c r="N4" s="50" t="s">
        <v>31</v>
      </c>
      <c r="O4" s="50" t="s">
        <v>30</v>
      </c>
      <c r="P4" s="53" t="s">
        <v>11</v>
      </c>
      <c r="Q4" s="51" t="s">
        <v>9</v>
      </c>
      <c r="R4" s="47" t="s">
        <v>83</v>
      </c>
      <c r="S4" s="53" t="s">
        <v>20</v>
      </c>
      <c r="T4" s="52" t="s">
        <v>19</v>
      </c>
      <c r="U4" s="50" t="s">
        <v>16</v>
      </c>
      <c r="V4" s="49" t="s">
        <v>24</v>
      </c>
      <c r="W4" s="50" t="s">
        <v>8</v>
      </c>
      <c r="X4" s="49" t="s">
        <v>4</v>
      </c>
      <c r="Y4" s="52" t="s">
        <v>10</v>
      </c>
      <c r="Z4" s="49" t="s">
        <v>5</v>
      </c>
      <c r="AA4" s="52" t="s">
        <v>17</v>
      </c>
      <c r="AB4" s="53" t="s">
        <v>35</v>
      </c>
      <c r="AC4" s="47" t="s">
        <v>18</v>
      </c>
      <c r="AD4" s="47" t="s">
        <v>85</v>
      </c>
      <c r="AE4" s="47"/>
      <c r="AF4" s="47" t="s">
        <v>12</v>
      </c>
      <c r="AG4" s="47"/>
      <c r="AH4" s="53" t="s">
        <v>25</v>
      </c>
      <c r="AI4" s="49" t="s">
        <v>32</v>
      </c>
      <c r="AJ4" s="50" t="s">
        <v>3</v>
      </c>
      <c r="AK4" s="47" t="s">
        <v>86</v>
      </c>
      <c r="AL4" s="51" t="s">
        <v>27</v>
      </c>
      <c r="AM4" s="48" t="s">
        <v>7</v>
      </c>
      <c r="AN4" s="50" t="s">
        <v>13</v>
      </c>
      <c r="AO4" s="51" t="s">
        <v>14</v>
      </c>
      <c r="AP4" s="50" t="s">
        <v>23</v>
      </c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ht="18" thickBot="1" x14ac:dyDescent="0.25">
      <c r="A5" s="2" t="s">
        <v>34</v>
      </c>
      <c r="B5" s="3" t="s">
        <v>2</v>
      </c>
      <c r="C5" s="50" t="s">
        <v>26</v>
      </c>
      <c r="D5" s="47" t="s">
        <v>83</v>
      </c>
      <c r="E5" s="50" t="s">
        <v>30</v>
      </c>
      <c r="F5" s="47" t="s">
        <v>84</v>
      </c>
      <c r="G5" s="53" t="s">
        <v>6</v>
      </c>
      <c r="H5" s="52" t="s">
        <v>33</v>
      </c>
      <c r="I5" s="51" t="s">
        <v>1</v>
      </c>
      <c r="J5" s="47" t="s">
        <v>85</v>
      </c>
      <c r="K5" s="49" t="s">
        <v>24</v>
      </c>
      <c r="L5" s="49" t="s">
        <v>4</v>
      </c>
      <c r="M5" s="47" t="s">
        <v>18</v>
      </c>
      <c r="N5" s="50" t="s">
        <v>22</v>
      </c>
      <c r="O5" s="50" t="s">
        <v>23</v>
      </c>
      <c r="P5" s="51" t="s">
        <v>28</v>
      </c>
      <c r="Q5" s="52" t="s">
        <v>19</v>
      </c>
      <c r="R5" s="51" t="s">
        <v>27</v>
      </c>
      <c r="S5" s="52" t="s">
        <v>10</v>
      </c>
      <c r="T5" s="48" t="s">
        <v>7</v>
      </c>
      <c r="U5" s="47" t="s">
        <v>81</v>
      </c>
      <c r="V5" s="49" t="s">
        <v>32</v>
      </c>
      <c r="W5" s="51" t="s">
        <v>14</v>
      </c>
      <c r="X5" s="52" t="s">
        <v>17</v>
      </c>
      <c r="Y5" s="53" t="s">
        <v>25</v>
      </c>
      <c r="Z5" s="48" t="s">
        <v>15</v>
      </c>
      <c r="AA5" s="47" t="s">
        <v>86</v>
      </c>
      <c r="AB5" s="47" t="s">
        <v>12</v>
      </c>
      <c r="AC5" s="50" t="s">
        <v>8</v>
      </c>
      <c r="AD5" s="50" t="s">
        <v>31</v>
      </c>
      <c r="AE5" s="50"/>
      <c r="AF5" s="48" t="s">
        <v>29</v>
      </c>
      <c r="AG5" s="48" t="s">
        <v>27</v>
      </c>
      <c r="AH5" s="49"/>
      <c r="AI5" s="47" t="s">
        <v>82</v>
      </c>
      <c r="AJ5" s="53" t="s">
        <v>35</v>
      </c>
      <c r="AK5" s="53" t="s">
        <v>11</v>
      </c>
      <c r="AL5" s="50" t="s">
        <v>13</v>
      </c>
      <c r="AM5" s="50" t="s">
        <v>21</v>
      </c>
      <c r="AN5" s="53" t="s">
        <v>20</v>
      </c>
      <c r="AO5" s="51" t="s">
        <v>9</v>
      </c>
      <c r="AP5" s="50" t="s">
        <v>3</v>
      </c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</row>
    <row r="6" spans="1:69" ht="18" thickBot="1" x14ac:dyDescent="0.25">
      <c r="A6" s="2" t="s">
        <v>12</v>
      </c>
      <c r="B6" s="3" t="s">
        <v>2</v>
      </c>
      <c r="C6" s="50" t="s">
        <v>34</v>
      </c>
      <c r="D6" s="49" t="s">
        <v>4</v>
      </c>
      <c r="E6" s="50" t="s">
        <v>23</v>
      </c>
      <c r="F6" s="51" t="s">
        <v>14</v>
      </c>
      <c r="G6" s="51" t="s">
        <v>1</v>
      </c>
      <c r="H6" s="53" t="s">
        <v>25</v>
      </c>
      <c r="I6" s="47" t="s">
        <v>82</v>
      </c>
      <c r="J6" s="49" t="s">
        <v>5</v>
      </c>
      <c r="K6" s="52" t="s">
        <v>19</v>
      </c>
      <c r="L6" s="47" t="s">
        <v>81</v>
      </c>
      <c r="M6" s="49" t="s">
        <v>32</v>
      </c>
      <c r="N6" s="52" t="s">
        <v>17</v>
      </c>
      <c r="O6" s="51" t="s">
        <v>27</v>
      </c>
      <c r="P6" s="50" t="s">
        <v>21</v>
      </c>
      <c r="Q6" s="50" t="s">
        <v>31</v>
      </c>
      <c r="R6" s="50" t="s">
        <v>3</v>
      </c>
      <c r="S6" s="47" t="s">
        <v>83</v>
      </c>
      <c r="T6" s="50" t="s">
        <v>22</v>
      </c>
      <c r="U6" s="50" t="s">
        <v>30</v>
      </c>
      <c r="V6" s="48" t="s">
        <v>7</v>
      </c>
      <c r="W6" s="51" t="s">
        <v>9</v>
      </c>
      <c r="X6" s="53" t="s">
        <v>6</v>
      </c>
      <c r="Y6" s="53" t="s">
        <v>35</v>
      </c>
      <c r="Z6" s="53" t="s">
        <v>20</v>
      </c>
      <c r="AA6" s="48" t="s">
        <v>29</v>
      </c>
      <c r="AB6" s="50" t="s">
        <v>16</v>
      </c>
      <c r="AC6" s="52" t="s">
        <v>33</v>
      </c>
      <c r="AD6" s="48" t="s">
        <v>15</v>
      </c>
      <c r="AE6" s="48"/>
      <c r="AF6" s="47" t="s">
        <v>84</v>
      </c>
      <c r="AG6" s="47"/>
      <c r="AH6" s="50"/>
      <c r="AI6" s="49" t="s">
        <v>24</v>
      </c>
      <c r="AJ6" s="47" t="s">
        <v>85</v>
      </c>
      <c r="AK6" s="51" t="s">
        <v>28</v>
      </c>
      <c r="AL6" s="52" t="s">
        <v>10</v>
      </c>
      <c r="AM6" s="47" t="s">
        <v>86</v>
      </c>
      <c r="AN6" s="50" t="s">
        <v>8</v>
      </c>
      <c r="AO6" s="53" t="s">
        <v>11</v>
      </c>
      <c r="AP6" s="47" t="s">
        <v>18</v>
      </c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ht="18" thickBot="1" x14ac:dyDescent="0.25">
      <c r="A7" s="2" t="s">
        <v>15</v>
      </c>
      <c r="B7" s="3" t="s">
        <v>2</v>
      </c>
      <c r="C7" s="52" t="s">
        <v>17</v>
      </c>
      <c r="D7" s="53" t="s">
        <v>35</v>
      </c>
      <c r="E7" s="49" t="s">
        <v>4</v>
      </c>
      <c r="F7" s="50" t="s">
        <v>8</v>
      </c>
      <c r="G7" s="53" t="s">
        <v>11</v>
      </c>
      <c r="H7" s="49" t="s">
        <v>24</v>
      </c>
      <c r="I7" s="50" t="s">
        <v>13</v>
      </c>
      <c r="J7" s="47" t="s">
        <v>84</v>
      </c>
      <c r="K7" s="47" t="s">
        <v>82</v>
      </c>
      <c r="L7" s="50" t="s">
        <v>31</v>
      </c>
      <c r="M7" s="47" t="s">
        <v>12</v>
      </c>
      <c r="N7" s="53" t="s">
        <v>25</v>
      </c>
      <c r="O7" s="53" t="s">
        <v>20</v>
      </c>
      <c r="P7" s="47" t="s">
        <v>86</v>
      </c>
      <c r="Q7" s="51" t="s">
        <v>28</v>
      </c>
      <c r="R7" s="50" t="s">
        <v>23</v>
      </c>
      <c r="S7" s="50" t="s">
        <v>30</v>
      </c>
      <c r="T7" s="50" t="s">
        <v>21</v>
      </c>
      <c r="U7" s="50" t="s">
        <v>22</v>
      </c>
      <c r="V7" s="50" t="s">
        <v>34</v>
      </c>
      <c r="W7" s="48" t="s">
        <v>29</v>
      </c>
      <c r="X7" s="49" t="s">
        <v>5</v>
      </c>
      <c r="Y7" s="51" t="s">
        <v>27</v>
      </c>
      <c r="Z7" s="50" t="s">
        <v>16</v>
      </c>
      <c r="AA7" s="51" t="s">
        <v>1</v>
      </c>
      <c r="AB7" s="52" t="s">
        <v>33</v>
      </c>
      <c r="AC7" s="53" t="s">
        <v>6</v>
      </c>
      <c r="AD7" s="50" t="s">
        <v>26</v>
      </c>
      <c r="AE7" s="50" t="s">
        <v>85</v>
      </c>
      <c r="AF7" s="47" t="s">
        <v>18</v>
      </c>
      <c r="AG7" s="47"/>
      <c r="AH7" s="47"/>
      <c r="AI7" s="47" t="s">
        <v>81</v>
      </c>
      <c r="AJ7" s="52" t="s">
        <v>19</v>
      </c>
      <c r="AK7" s="51" t="s">
        <v>9</v>
      </c>
      <c r="AL7" s="50" t="s">
        <v>3</v>
      </c>
      <c r="AM7" s="51" t="s">
        <v>14</v>
      </c>
      <c r="AN7" s="52" t="s">
        <v>10</v>
      </c>
      <c r="AO7" s="48" t="s">
        <v>7</v>
      </c>
      <c r="AP7" s="47" t="s">
        <v>83</v>
      </c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1:69" ht="18" thickBot="1" x14ac:dyDescent="0.25">
      <c r="A8" s="2" t="s">
        <v>17</v>
      </c>
      <c r="B8" s="3" t="s">
        <v>2</v>
      </c>
      <c r="C8" s="49" t="s">
        <v>32</v>
      </c>
      <c r="D8" s="47" t="s">
        <v>81</v>
      </c>
      <c r="E8" s="51" t="s">
        <v>28</v>
      </c>
      <c r="F8" s="51" t="s">
        <v>27</v>
      </c>
      <c r="G8" s="49" t="s">
        <v>4</v>
      </c>
      <c r="H8" s="50" t="s">
        <v>34</v>
      </c>
      <c r="I8" s="53" t="s">
        <v>6</v>
      </c>
      <c r="J8" s="53" t="s">
        <v>35</v>
      </c>
      <c r="K8" s="47" t="s">
        <v>18</v>
      </c>
      <c r="L8" s="49" t="s">
        <v>5</v>
      </c>
      <c r="M8" s="52" t="s">
        <v>10</v>
      </c>
      <c r="N8" s="50" t="s">
        <v>26</v>
      </c>
      <c r="O8" s="50" t="s">
        <v>8</v>
      </c>
      <c r="P8" s="51" t="s">
        <v>9</v>
      </c>
      <c r="Q8" s="48" t="s">
        <v>7</v>
      </c>
      <c r="R8" s="50" t="s">
        <v>30</v>
      </c>
      <c r="S8" s="50" t="s">
        <v>13</v>
      </c>
      <c r="T8" s="47" t="s">
        <v>86</v>
      </c>
      <c r="U8" s="53" t="s">
        <v>11</v>
      </c>
      <c r="V8" s="47" t="s">
        <v>82</v>
      </c>
      <c r="W8" s="50" t="s">
        <v>3</v>
      </c>
      <c r="X8" s="50" t="s">
        <v>16</v>
      </c>
      <c r="Y8" s="48" t="s">
        <v>29</v>
      </c>
      <c r="Z8" s="47" t="s">
        <v>85</v>
      </c>
      <c r="AA8" s="47" t="s">
        <v>84</v>
      </c>
      <c r="AB8" s="48" t="s">
        <v>15</v>
      </c>
      <c r="AC8" s="47" t="s">
        <v>12</v>
      </c>
      <c r="AD8" s="50" t="s">
        <v>21</v>
      </c>
      <c r="AE8" s="50"/>
      <c r="AF8" s="49" t="s">
        <v>24</v>
      </c>
      <c r="AG8" s="49"/>
      <c r="AH8" s="50"/>
      <c r="AI8" s="51" t="s">
        <v>1</v>
      </c>
      <c r="AJ8" s="53" t="s">
        <v>25</v>
      </c>
      <c r="AK8" s="51" t="s">
        <v>14</v>
      </c>
      <c r="AL8" s="50" t="s">
        <v>23</v>
      </c>
      <c r="AM8" s="52" t="s">
        <v>19</v>
      </c>
      <c r="AN8" s="47" t="s">
        <v>83</v>
      </c>
      <c r="AO8" s="50" t="s">
        <v>22</v>
      </c>
      <c r="AP8" s="53" t="s">
        <v>20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1:69" ht="18" thickBot="1" x14ac:dyDescent="0.25">
      <c r="A9" s="2" t="s">
        <v>30</v>
      </c>
      <c r="B9" s="3" t="s">
        <v>2</v>
      </c>
      <c r="C9" s="50" t="s">
        <v>13</v>
      </c>
      <c r="D9" s="51" t="s">
        <v>9</v>
      </c>
      <c r="E9" s="50" t="s">
        <v>16</v>
      </c>
      <c r="F9" s="47" t="s">
        <v>12</v>
      </c>
      <c r="G9" s="50" t="s">
        <v>22</v>
      </c>
      <c r="H9" s="47" t="s">
        <v>82</v>
      </c>
      <c r="I9" s="48" t="s">
        <v>7</v>
      </c>
      <c r="J9" s="50" t="s">
        <v>3</v>
      </c>
      <c r="K9" s="47" t="s">
        <v>83</v>
      </c>
      <c r="L9" s="50" t="s">
        <v>21</v>
      </c>
      <c r="M9" s="51" t="s">
        <v>27</v>
      </c>
      <c r="N9" s="49" t="s">
        <v>5</v>
      </c>
      <c r="O9" s="47" t="s">
        <v>84</v>
      </c>
      <c r="P9" s="48" t="s">
        <v>29</v>
      </c>
      <c r="Q9" s="51" t="s">
        <v>1</v>
      </c>
      <c r="R9" s="52" t="s">
        <v>33</v>
      </c>
      <c r="S9" s="49" t="s">
        <v>32</v>
      </c>
      <c r="T9" s="53" t="s">
        <v>6</v>
      </c>
      <c r="U9" s="50" t="s">
        <v>26</v>
      </c>
      <c r="V9" s="47" t="s">
        <v>18</v>
      </c>
      <c r="W9" s="50" t="s">
        <v>34</v>
      </c>
      <c r="X9" s="47" t="s">
        <v>85</v>
      </c>
      <c r="Y9" s="50" t="s">
        <v>8</v>
      </c>
      <c r="Z9" s="50" t="s">
        <v>31</v>
      </c>
      <c r="AA9" s="50" t="s">
        <v>23</v>
      </c>
      <c r="AB9" s="52" t="s">
        <v>19</v>
      </c>
      <c r="AC9" s="49" t="s">
        <v>24</v>
      </c>
      <c r="AD9" s="53" t="s">
        <v>11</v>
      </c>
      <c r="AE9" s="53"/>
      <c r="AF9" s="52" t="s">
        <v>10</v>
      </c>
      <c r="AG9" s="52" t="s">
        <v>18</v>
      </c>
      <c r="AH9" s="47"/>
      <c r="AI9" s="51" t="s">
        <v>28</v>
      </c>
      <c r="AJ9" s="53" t="s">
        <v>20</v>
      </c>
      <c r="AK9" s="52" t="s">
        <v>17</v>
      </c>
      <c r="AL9" s="49" t="s">
        <v>4</v>
      </c>
      <c r="AM9" s="48" t="s">
        <v>15</v>
      </c>
      <c r="AN9" s="53" t="s">
        <v>25</v>
      </c>
      <c r="AO9" s="47" t="s">
        <v>81</v>
      </c>
      <c r="AP9" s="53" t="s">
        <v>35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</row>
    <row r="10" spans="1:69" ht="18" thickBot="1" x14ac:dyDescent="0.25">
      <c r="A10" s="2" t="s">
        <v>23</v>
      </c>
      <c r="B10" s="3" t="s">
        <v>2</v>
      </c>
      <c r="C10" s="48" t="s">
        <v>7</v>
      </c>
      <c r="D10" s="50" t="s">
        <v>30</v>
      </c>
      <c r="E10" s="50" t="s">
        <v>26</v>
      </c>
      <c r="F10" s="48" t="s">
        <v>29</v>
      </c>
      <c r="G10" s="50" t="s">
        <v>31</v>
      </c>
      <c r="H10" s="50" t="s">
        <v>3</v>
      </c>
      <c r="I10" s="47" t="s">
        <v>83</v>
      </c>
      <c r="J10" s="52" t="s">
        <v>19</v>
      </c>
      <c r="K10" s="52" t="s">
        <v>10</v>
      </c>
      <c r="L10" s="47" t="s">
        <v>85</v>
      </c>
      <c r="M10" s="53" t="s">
        <v>6</v>
      </c>
      <c r="N10" s="53" t="s">
        <v>11</v>
      </c>
      <c r="O10" s="50" t="s">
        <v>16</v>
      </c>
      <c r="P10" s="52" t="s">
        <v>17</v>
      </c>
      <c r="Q10" s="47" t="s">
        <v>81</v>
      </c>
      <c r="R10" s="49" t="s">
        <v>32</v>
      </c>
      <c r="S10" s="49" t="s">
        <v>5</v>
      </c>
      <c r="T10" s="51" t="s">
        <v>1</v>
      </c>
      <c r="U10" s="49" t="s">
        <v>4</v>
      </c>
      <c r="V10" s="50" t="s">
        <v>8</v>
      </c>
      <c r="W10" s="47" t="s">
        <v>12</v>
      </c>
      <c r="X10" s="51" t="s">
        <v>28</v>
      </c>
      <c r="Y10" s="47" t="s">
        <v>18</v>
      </c>
      <c r="Z10" s="50" t="s">
        <v>22</v>
      </c>
      <c r="AA10" s="51" t="s">
        <v>14</v>
      </c>
      <c r="AB10" s="53" t="s">
        <v>20</v>
      </c>
      <c r="AC10" s="51" t="s">
        <v>27</v>
      </c>
      <c r="AD10" s="53" t="s">
        <v>25</v>
      </c>
      <c r="AE10" s="53" t="s">
        <v>8</v>
      </c>
      <c r="AF10" s="47" t="s">
        <v>82</v>
      </c>
      <c r="AG10" s="47"/>
      <c r="AH10" s="50" t="s">
        <v>21</v>
      </c>
      <c r="AI10" s="50" t="s">
        <v>13</v>
      </c>
      <c r="AJ10" s="47" t="s">
        <v>86</v>
      </c>
      <c r="AK10" s="48" t="s">
        <v>15</v>
      </c>
      <c r="AL10" s="52" t="s">
        <v>33</v>
      </c>
      <c r="AM10" s="49" t="s">
        <v>24</v>
      </c>
      <c r="AN10" s="53" t="s">
        <v>35</v>
      </c>
      <c r="AO10" s="50" t="s">
        <v>34</v>
      </c>
      <c r="AP10" s="47" t="s">
        <v>84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</row>
    <row r="11" spans="1:69" ht="18" thickBot="1" x14ac:dyDescent="0.25">
      <c r="A11" s="2" t="s">
        <v>6</v>
      </c>
      <c r="B11" s="3" t="s">
        <v>2</v>
      </c>
      <c r="C11" s="52" t="s">
        <v>10</v>
      </c>
      <c r="D11" s="51" t="s">
        <v>28</v>
      </c>
      <c r="E11" s="47" t="s">
        <v>85</v>
      </c>
      <c r="F11" s="49" t="s">
        <v>24</v>
      </c>
      <c r="G11" s="50" t="s">
        <v>16</v>
      </c>
      <c r="H11" s="47" t="s">
        <v>12</v>
      </c>
      <c r="I11" s="52" t="s">
        <v>33</v>
      </c>
      <c r="J11" s="53" t="s">
        <v>20</v>
      </c>
      <c r="K11" s="47" t="s">
        <v>84</v>
      </c>
      <c r="L11" s="51" t="s">
        <v>1</v>
      </c>
      <c r="M11" s="51" t="s">
        <v>9</v>
      </c>
      <c r="N11" s="48" t="s">
        <v>15</v>
      </c>
      <c r="O11" s="47" t="s">
        <v>83</v>
      </c>
      <c r="P11" s="52" t="s">
        <v>19</v>
      </c>
      <c r="Q11" s="50" t="s">
        <v>22</v>
      </c>
      <c r="R11" s="47" t="s">
        <v>18</v>
      </c>
      <c r="S11" s="51" t="s">
        <v>27</v>
      </c>
      <c r="T11" s="51" t="s">
        <v>14</v>
      </c>
      <c r="U11" s="49" t="s">
        <v>5</v>
      </c>
      <c r="V11" s="48" t="s">
        <v>29</v>
      </c>
      <c r="W11" s="47" t="s">
        <v>82</v>
      </c>
      <c r="X11" s="50" t="s">
        <v>26</v>
      </c>
      <c r="Y11" s="50" t="s">
        <v>34</v>
      </c>
      <c r="Z11" s="49" t="s">
        <v>4</v>
      </c>
      <c r="AA11" s="50" t="s">
        <v>3</v>
      </c>
      <c r="AB11" s="50" t="s">
        <v>21</v>
      </c>
      <c r="AC11" s="49" t="s">
        <v>32</v>
      </c>
      <c r="AD11" s="50" t="s">
        <v>23</v>
      </c>
      <c r="AE11" s="50"/>
      <c r="AF11" s="53" t="s">
        <v>35</v>
      </c>
      <c r="AG11" s="53"/>
      <c r="AH11" s="47" t="s">
        <v>81</v>
      </c>
      <c r="AI11" s="48" t="s">
        <v>7</v>
      </c>
      <c r="AJ11" s="52" t="s">
        <v>17</v>
      </c>
      <c r="AK11" s="50" t="s">
        <v>31</v>
      </c>
      <c r="AL11" s="50" t="s">
        <v>8</v>
      </c>
      <c r="AM11" s="53" t="s">
        <v>11</v>
      </c>
      <c r="AN11" s="50" t="s">
        <v>30</v>
      </c>
      <c r="AO11" s="47" t="s">
        <v>86</v>
      </c>
      <c r="AP11" s="50" t="s">
        <v>13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</row>
    <row r="12" spans="1:69" ht="18" thickBot="1" x14ac:dyDescent="0.25">
      <c r="A12" s="2" t="s">
        <v>29</v>
      </c>
      <c r="B12" s="3" t="s">
        <v>2</v>
      </c>
      <c r="C12" s="47" t="s">
        <v>85</v>
      </c>
      <c r="D12" s="47" t="s">
        <v>12</v>
      </c>
      <c r="E12" s="48" t="s">
        <v>15</v>
      </c>
      <c r="F12" s="51" t="s">
        <v>9</v>
      </c>
      <c r="G12" s="52" t="s">
        <v>17</v>
      </c>
      <c r="H12" s="47" t="s">
        <v>84</v>
      </c>
      <c r="I12" s="49" t="s">
        <v>24</v>
      </c>
      <c r="J12" s="47" t="s">
        <v>86</v>
      </c>
      <c r="K12" s="48" t="s">
        <v>7</v>
      </c>
      <c r="L12" s="50" t="s">
        <v>34</v>
      </c>
      <c r="M12" s="51" t="s">
        <v>28</v>
      </c>
      <c r="N12" s="51" t="s">
        <v>1</v>
      </c>
      <c r="O12" s="50" t="s">
        <v>13</v>
      </c>
      <c r="P12" s="51" t="s">
        <v>14</v>
      </c>
      <c r="Q12" s="50" t="s">
        <v>21</v>
      </c>
      <c r="R12" s="50" t="s">
        <v>8</v>
      </c>
      <c r="S12" s="47" t="s">
        <v>18</v>
      </c>
      <c r="T12" s="53" t="s">
        <v>11</v>
      </c>
      <c r="U12" s="50" t="s">
        <v>23</v>
      </c>
      <c r="V12" s="53" t="s">
        <v>25</v>
      </c>
      <c r="W12" s="49" t="s">
        <v>32</v>
      </c>
      <c r="X12" s="47" t="s">
        <v>81</v>
      </c>
      <c r="Y12" s="52" t="s">
        <v>33</v>
      </c>
      <c r="Z12" s="53" t="s">
        <v>6</v>
      </c>
      <c r="AA12" s="50" t="s">
        <v>26</v>
      </c>
      <c r="AB12" s="47" t="s">
        <v>82</v>
      </c>
      <c r="AC12" s="53" t="s">
        <v>35</v>
      </c>
      <c r="AD12" s="50" t="s">
        <v>3</v>
      </c>
      <c r="AE12" s="50"/>
      <c r="AF12" s="50" t="s">
        <v>16</v>
      </c>
      <c r="AG12" s="50" t="s">
        <v>35</v>
      </c>
      <c r="AH12" s="53"/>
      <c r="AI12" s="47" t="s">
        <v>83</v>
      </c>
      <c r="AJ12" s="49" t="s">
        <v>5</v>
      </c>
      <c r="AK12" s="50" t="s">
        <v>22</v>
      </c>
      <c r="AL12" s="50" t="s">
        <v>30</v>
      </c>
      <c r="AM12" s="50" t="s">
        <v>31</v>
      </c>
      <c r="AN12" s="51" t="s">
        <v>27</v>
      </c>
      <c r="AO12" s="52" t="s">
        <v>19</v>
      </c>
      <c r="AP12" s="52" t="s">
        <v>10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</row>
    <row r="13" spans="1:69" ht="18" thickBot="1" x14ac:dyDescent="0.25">
      <c r="A13" s="2" t="s">
        <v>24</v>
      </c>
      <c r="B13" s="3" t="s">
        <v>2</v>
      </c>
      <c r="C13" s="53" t="s">
        <v>11</v>
      </c>
      <c r="D13" s="47" t="s">
        <v>82</v>
      </c>
      <c r="E13" s="51" t="s">
        <v>1</v>
      </c>
      <c r="F13" s="53" t="s">
        <v>25</v>
      </c>
      <c r="G13" s="50" t="s">
        <v>13</v>
      </c>
      <c r="H13" s="49" t="s">
        <v>32</v>
      </c>
      <c r="I13" s="49" t="s">
        <v>4</v>
      </c>
      <c r="J13" s="47" t="s">
        <v>12</v>
      </c>
      <c r="K13" s="50" t="s">
        <v>16</v>
      </c>
      <c r="L13" s="52" t="s">
        <v>17</v>
      </c>
      <c r="M13" s="48" t="s">
        <v>7</v>
      </c>
      <c r="N13" s="50" t="s">
        <v>30</v>
      </c>
      <c r="O13" s="50" t="s">
        <v>3</v>
      </c>
      <c r="P13" s="50" t="s">
        <v>22</v>
      </c>
      <c r="Q13" s="47" t="s">
        <v>86</v>
      </c>
      <c r="R13" s="52" t="s">
        <v>10</v>
      </c>
      <c r="S13" s="50" t="s">
        <v>23</v>
      </c>
      <c r="T13" s="50" t="s">
        <v>31</v>
      </c>
      <c r="U13" s="53" t="s">
        <v>6</v>
      </c>
      <c r="V13" s="47" t="s">
        <v>84</v>
      </c>
      <c r="W13" s="53" t="s">
        <v>35</v>
      </c>
      <c r="X13" s="48" t="s">
        <v>15</v>
      </c>
      <c r="Y13" s="52" t="s">
        <v>19</v>
      </c>
      <c r="Z13" s="47" t="s">
        <v>81</v>
      </c>
      <c r="AA13" s="47" t="s">
        <v>85</v>
      </c>
      <c r="AB13" s="51" t="s">
        <v>27</v>
      </c>
      <c r="AC13" s="51" t="s">
        <v>14</v>
      </c>
      <c r="AD13" s="53" t="s">
        <v>20</v>
      </c>
      <c r="AE13" s="53"/>
      <c r="AF13" s="52" t="s">
        <v>33</v>
      </c>
      <c r="AG13" s="52"/>
      <c r="AH13" s="50"/>
      <c r="AI13" s="50" t="s">
        <v>26</v>
      </c>
      <c r="AJ13" s="48" t="s">
        <v>29</v>
      </c>
      <c r="AK13" s="50" t="s">
        <v>21</v>
      </c>
      <c r="AL13" s="47" t="s">
        <v>83</v>
      </c>
      <c r="AM13" s="51" t="s">
        <v>9</v>
      </c>
      <c r="AN13" s="47" t="s">
        <v>18</v>
      </c>
      <c r="AO13" s="51" t="s">
        <v>28</v>
      </c>
      <c r="AP13" s="50" t="s">
        <v>8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</row>
    <row r="14" spans="1:69" ht="18" thickBot="1" x14ac:dyDescent="0.25">
      <c r="A14" s="2" t="s">
        <v>20</v>
      </c>
      <c r="B14" s="3" t="s">
        <v>2</v>
      </c>
      <c r="C14" s="50" t="s">
        <v>23</v>
      </c>
      <c r="D14" s="52" t="s">
        <v>19</v>
      </c>
      <c r="E14" s="50" t="s">
        <v>21</v>
      </c>
      <c r="F14" s="47" t="s">
        <v>18</v>
      </c>
      <c r="G14" s="51" t="s">
        <v>28</v>
      </c>
      <c r="H14" s="50" t="s">
        <v>8</v>
      </c>
      <c r="I14" s="50" t="s">
        <v>30</v>
      </c>
      <c r="J14" s="53" t="s">
        <v>25</v>
      </c>
      <c r="K14" s="48" t="s">
        <v>29</v>
      </c>
      <c r="L14" s="53" t="s">
        <v>11</v>
      </c>
      <c r="M14" s="49" t="s">
        <v>24</v>
      </c>
      <c r="N14" s="47" t="s">
        <v>86</v>
      </c>
      <c r="O14" s="49" t="s">
        <v>32</v>
      </c>
      <c r="P14" s="51" t="s">
        <v>1</v>
      </c>
      <c r="Q14" s="52" t="s">
        <v>17</v>
      </c>
      <c r="R14" s="47" t="s">
        <v>85</v>
      </c>
      <c r="S14" s="47" t="s">
        <v>84</v>
      </c>
      <c r="T14" s="50" t="s">
        <v>34</v>
      </c>
      <c r="U14" s="50" t="s">
        <v>31</v>
      </c>
      <c r="V14" s="47" t="s">
        <v>12</v>
      </c>
      <c r="W14" s="52" t="s">
        <v>10</v>
      </c>
      <c r="X14" s="50" t="s">
        <v>22</v>
      </c>
      <c r="Y14" s="50" t="s">
        <v>3</v>
      </c>
      <c r="Z14" s="50" t="s">
        <v>26</v>
      </c>
      <c r="AA14" s="50" t="s">
        <v>13</v>
      </c>
      <c r="AB14" s="51" t="s">
        <v>9</v>
      </c>
      <c r="AC14" s="47" t="s">
        <v>83</v>
      </c>
      <c r="AD14" s="49" t="s">
        <v>5</v>
      </c>
      <c r="AE14" s="49"/>
      <c r="AF14" s="51" t="s">
        <v>27</v>
      </c>
      <c r="AG14" s="51"/>
      <c r="AH14" s="49"/>
      <c r="AI14" s="53" t="s">
        <v>6</v>
      </c>
      <c r="AJ14" s="51" t="s">
        <v>14</v>
      </c>
      <c r="AK14" s="47" t="s">
        <v>82</v>
      </c>
      <c r="AL14" s="53" t="s">
        <v>35</v>
      </c>
      <c r="AM14" s="47" t="s">
        <v>81</v>
      </c>
      <c r="AN14" s="50" t="s">
        <v>16</v>
      </c>
      <c r="AO14" s="48" t="s">
        <v>15</v>
      </c>
      <c r="AP14" s="52" t="s">
        <v>33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</row>
    <row r="15" spans="1:69" ht="18" thickBot="1" x14ac:dyDescent="0.25">
      <c r="A15" s="2" t="s">
        <v>18</v>
      </c>
      <c r="B15" s="3" t="s">
        <v>2</v>
      </c>
      <c r="C15" s="50" t="s">
        <v>3</v>
      </c>
      <c r="D15" s="50" t="s">
        <v>22</v>
      </c>
      <c r="E15" s="50" t="s">
        <v>13</v>
      </c>
      <c r="F15" s="48" t="s">
        <v>7</v>
      </c>
      <c r="G15" s="50" t="s">
        <v>23</v>
      </c>
      <c r="H15" s="47" t="s">
        <v>86</v>
      </c>
      <c r="I15" s="50" t="s">
        <v>21</v>
      </c>
      <c r="J15" s="51" t="s">
        <v>27</v>
      </c>
      <c r="K15" s="52" t="s">
        <v>33</v>
      </c>
      <c r="L15" s="48" t="s">
        <v>15</v>
      </c>
      <c r="M15" s="50" t="s">
        <v>16</v>
      </c>
      <c r="N15" s="47" t="s">
        <v>81</v>
      </c>
      <c r="O15" s="53" t="s">
        <v>35</v>
      </c>
      <c r="P15" s="47" t="s">
        <v>82</v>
      </c>
      <c r="Q15" s="47" t="s">
        <v>12</v>
      </c>
      <c r="R15" s="53" t="s">
        <v>25</v>
      </c>
      <c r="S15" s="49" t="s">
        <v>4</v>
      </c>
      <c r="T15" s="49" t="s">
        <v>24</v>
      </c>
      <c r="U15" s="53" t="s">
        <v>20</v>
      </c>
      <c r="V15" s="51" t="s">
        <v>14</v>
      </c>
      <c r="W15" s="52" t="s">
        <v>19</v>
      </c>
      <c r="X15" s="47" t="s">
        <v>83</v>
      </c>
      <c r="Y15" s="51" t="s">
        <v>9</v>
      </c>
      <c r="Z15" s="50" t="s">
        <v>30</v>
      </c>
      <c r="AA15" s="50" t="s">
        <v>8</v>
      </c>
      <c r="AB15" s="51" t="s">
        <v>28</v>
      </c>
      <c r="AC15" s="47" t="s">
        <v>84</v>
      </c>
      <c r="AD15" s="50" t="s">
        <v>34</v>
      </c>
      <c r="AE15" s="50" t="s">
        <v>19</v>
      </c>
      <c r="AF15" s="49" t="s">
        <v>32</v>
      </c>
      <c r="AG15" s="49" t="s">
        <v>14</v>
      </c>
      <c r="AH15" s="52"/>
      <c r="AI15" s="53" t="s">
        <v>11</v>
      </c>
      <c r="AJ15" s="52" t="s">
        <v>10</v>
      </c>
      <c r="AK15" s="53" t="s">
        <v>6</v>
      </c>
      <c r="AL15" s="47" t="s">
        <v>85</v>
      </c>
      <c r="AM15" s="48" t="s">
        <v>29</v>
      </c>
      <c r="AN15" s="49" t="s">
        <v>5</v>
      </c>
      <c r="AO15" s="51" t="s">
        <v>1</v>
      </c>
      <c r="AP15" s="50" t="s">
        <v>26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</row>
    <row r="16" spans="1:69" ht="18" thickBot="1" x14ac:dyDescent="0.25">
      <c r="A16" s="2" t="s">
        <v>82</v>
      </c>
      <c r="B16" s="3" t="s">
        <v>2</v>
      </c>
      <c r="C16" s="48" t="s">
        <v>29</v>
      </c>
      <c r="D16" s="49" t="s">
        <v>5</v>
      </c>
      <c r="E16" s="53" t="s">
        <v>6</v>
      </c>
      <c r="F16" s="53" t="s">
        <v>35</v>
      </c>
      <c r="G16" s="47" t="s">
        <v>83</v>
      </c>
      <c r="H16" s="51" t="s">
        <v>14</v>
      </c>
      <c r="I16" s="50" t="s">
        <v>26</v>
      </c>
      <c r="J16" s="50" t="s">
        <v>34</v>
      </c>
      <c r="K16" s="49" t="s">
        <v>32</v>
      </c>
      <c r="L16" s="50" t="s">
        <v>23</v>
      </c>
      <c r="M16" s="47" t="s">
        <v>84</v>
      </c>
      <c r="N16" s="50" t="s">
        <v>13</v>
      </c>
      <c r="O16" s="52" t="s">
        <v>10</v>
      </c>
      <c r="P16" s="50" t="s">
        <v>31</v>
      </c>
      <c r="Q16" s="53" t="s">
        <v>11</v>
      </c>
      <c r="R16" s="53" t="s">
        <v>20</v>
      </c>
      <c r="S16" s="50" t="s">
        <v>8</v>
      </c>
      <c r="T16" s="51" t="s">
        <v>28</v>
      </c>
      <c r="U16" s="51" t="s">
        <v>1</v>
      </c>
      <c r="V16" s="52" t="s">
        <v>33</v>
      </c>
      <c r="W16" s="53" t="s">
        <v>25</v>
      </c>
      <c r="X16" s="50" t="s">
        <v>30</v>
      </c>
      <c r="Y16" s="47" t="s">
        <v>86</v>
      </c>
      <c r="Z16" s="52" t="s">
        <v>17</v>
      </c>
      <c r="AA16" s="49" t="s">
        <v>24</v>
      </c>
      <c r="AB16" s="49" t="s">
        <v>4</v>
      </c>
      <c r="AC16" s="52" t="s">
        <v>19</v>
      </c>
      <c r="AD16" s="47" t="s">
        <v>81</v>
      </c>
      <c r="AE16" s="47" t="s">
        <v>15</v>
      </c>
      <c r="AF16" s="51" t="s">
        <v>9</v>
      </c>
      <c r="AG16" s="51"/>
      <c r="AH16" s="48"/>
      <c r="AI16" s="50" t="s">
        <v>16</v>
      </c>
      <c r="AJ16" s="47" t="s">
        <v>12</v>
      </c>
      <c r="AK16" s="48" t="s">
        <v>7</v>
      </c>
      <c r="AL16" s="47" t="s">
        <v>18</v>
      </c>
      <c r="AM16" s="50" t="s">
        <v>22</v>
      </c>
      <c r="AN16" s="50" t="s">
        <v>3</v>
      </c>
      <c r="AO16" s="50" t="s">
        <v>21</v>
      </c>
      <c r="AP16" s="51" t="s">
        <v>27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</row>
    <row r="17" spans="1:69" ht="18" thickBot="1" x14ac:dyDescent="0.25">
      <c r="A17" s="2" t="s">
        <v>13</v>
      </c>
      <c r="B17" s="3" t="s">
        <v>2</v>
      </c>
      <c r="C17" s="51" t="s">
        <v>14</v>
      </c>
      <c r="D17" s="53" t="s">
        <v>20</v>
      </c>
      <c r="E17" s="50" t="s">
        <v>31</v>
      </c>
      <c r="F17" s="50" t="s">
        <v>3</v>
      </c>
      <c r="G17" s="49" t="s">
        <v>5</v>
      </c>
      <c r="H17" s="52" t="s">
        <v>10</v>
      </c>
      <c r="I17" s="49" t="s">
        <v>32</v>
      </c>
      <c r="J17" s="50" t="s">
        <v>23</v>
      </c>
      <c r="K17" s="47" t="s">
        <v>12</v>
      </c>
      <c r="L17" s="47" t="s">
        <v>86</v>
      </c>
      <c r="M17" s="50" t="s">
        <v>8</v>
      </c>
      <c r="N17" s="47" t="s">
        <v>85</v>
      </c>
      <c r="O17" s="49" t="s">
        <v>4</v>
      </c>
      <c r="P17" s="53" t="s">
        <v>6</v>
      </c>
      <c r="Q17" s="50" t="s">
        <v>34</v>
      </c>
      <c r="R17" s="53" t="s">
        <v>35</v>
      </c>
      <c r="S17" s="52" t="s">
        <v>33</v>
      </c>
      <c r="T17" s="47" t="s">
        <v>81</v>
      </c>
      <c r="U17" s="51" t="s">
        <v>28</v>
      </c>
      <c r="V17" s="51" t="s">
        <v>27</v>
      </c>
      <c r="W17" s="47" t="s">
        <v>18</v>
      </c>
      <c r="X17" s="50" t="s">
        <v>21</v>
      </c>
      <c r="Y17" s="49" t="s">
        <v>24</v>
      </c>
      <c r="Z17" s="53" t="s">
        <v>11</v>
      </c>
      <c r="AA17" s="48" t="s">
        <v>7</v>
      </c>
      <c r="AB17" s="50" t="s">
        <v>30</v>
      </c>
      <c r="AC17" s="47" t="s">
        <v>82</v>
      </c>
      <c r="AD17" s="50" t="s">
        <v>22</v>
      </c>
      <c r="AE17" s="50" t="s">
        <v>18</v>
      </c>
      <c r="AF17" s="47" t="s">
        <v>83</v>
      </c>
      <c r="AG17" s="47"/>
      <c r="AH17" s="50"/>
      <c r="AI17" s="51" t="s">
        <v>9</v>
      </c>
      <c r="AJ17" s="48" t="s">
        <v>15</v>
      </c>
      <c r="AK17" s="51" t="s">
        <v>1</v>
      </c>
      <c r="AL17" s="50" t="s">
        <v>16</v>
      </c>
      <c r="AM17" s="52" t="s">
        <v>17</v>
      </c>
      <c r="AN17" s="47" t="s">
        <v>84</v>
      </c>
      <c r="AO17" s="48" t="s">
        <v>29</v>
      </c>
      <c r="AP17" s="53" t="s">
        <v>25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</row>
    <row r="18" spans="1:69" ht="18" thickBot="1" x14ac:dyDescent="0.25">
      <c r="A18" s="2" t="s">
        <v>27</v>
      </c>
      <c r="B18" s="3" t="s">
        <v>2</v>
      </c>
      <c r="C18" s="49" t="s">
        <v>24</v>
      </c>
      <c r="D18" s="50" t="s">
        <v>21</v>
      </c>
      <c r="E18" s="47" t="s">
        <v>83</v>
      </c>
      <c r="F18" s="52" t="s">
        <v>33</v>
      </c>
      <c r="G18" s="48" t="s">
        <v>15</v>
      </c>
      <c r="H18" s="53" t="s">
        <v>35</v>
      </c>
      <c r="I18" s="50" t="s">
        <v>8</v>
      </c>
      <c r="J18" s="50" t="s">
        <v>31</v>
      </c>
      <c r="K18" s="51" t="s">
        <v>28</v>
      </c>
      <c r="L18" s="53" t="s">
        <v>20</v>
      </c>
      <c r="M18" s="51" t="s">
        <v>14</v>
      </c>
      <c r="N18" s="50" t="s">
        <v>23</v>
      </c>
      <c r="O18" s="50" t="s">
        <v>26</v>
      </c>
      <c r="P18" s="47" t="s">
        <v>81</v>
      </c>
      <c r="Q18" s="47" t="s">
        <v>82</v>
      </c>
      <c r="R18" s="50" t="s">
        <v>16</v>
      </c>
      <c r="S18" s="53" t="s">
        <v>25</v>
      </c>
      <c r="T18" s="48" t="s">
        <v>29</v>
      </c>
      <c r="U18" s="52" t="s">
        <v>17</v>
      </c>
      <c r="V18" s="52" t="s">
        <v>19</v>
      </c>
      <c r="W18" s="47" t="s">
        <v>86</v>
      </c>
      <c r="X18" s="51" t="s">
        <v>1</v>
      </c>
      <c r="Y18" s="49" t="s">
        <v>32</v>
      </c>
      <c r="Z18" s="50" t="s">
        <v>13</v>
      </c>
      <c r="AA18" s="52" t="s">
        <v>10</v>
      </c>
      <c r="AB18" s="49" t="s">
        <v>5</v>
      </c>
      <c r="AC18" s="51" t="s">
        <v>9</v>
      </c>
      <c r="AD18" s="50" t="s">
        <v>30</v>
      </c>
      <c r="AE18" s="50"/>
      <c r="AF18" s="48" t="s">
        <v>7</v>
      </c>
      <c r="AG18" s="48" t="s">
        <v>16</v>
      </c>
      <c r="AH18" s="50" t="s">
        <v>3</v>
      </c>
      <c r="AI18" s="47" t="s">
        <v>18</v>
      </c>
      <c r="AJ18" s="50" t="s">
        <v>22</v>
      </c>
      <c r="AK18" s="50" t="s">
        <v>34</v>
      </c>
      <c r="AL18" s="47" t="s">
        <v>84</v>
      </c>
      <c r="AM18" s="53" t="s">
        <v>6</v>
      </c>
      <c r="AN18" s="49" t="s">
        <v>4</v>
      </c>
      <c r="AO18" s="47" t="s">
        <v>12</v>
      </c>
      <c r="AP18" s="47" t="s">
        <v>85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</row>
    <row r="19" spans="1:69" ht="18" thickBot="1" x14ac:dyDescent="0.25">
      <c r="A19" s="2" t="s">
        <v>83</v>
      </c>
      <c r="B19" s="3" t="s">
        <v>2</v>
      </c>
      <c r="C19" s="50" t="s">
        <v>8</v>
      </c>
      <c r="D19" s="50" t="s">
        <v>16</v>
      </c>
      <c r="E19" s="53" t="s">
        <v>11</v>
      </c>
      <c r="F19" s="52" t="s">
        <v>10</v>
      </c>
      <c r="G19" s="47" t="s">
        <v>85</v>
      </c>
      <c r="H19" s="47" t="s">
        <v>18</v>
      </c>
      <c r="I19" s="51" t="s">
        <v>9</v>
      </c>
      <c r="J19" s="48" t="s">
        <v>29</v>
      </c>
      <c r="K19" s="51" t="s">
        <v>14</v>
      </c>
      <c r="L19" s="50" t="s">
        <v>13</v>
      </c>
      <c r="M19" s="53" t="s">
        <v>35</v>
      </c>
      <c r="N19" s="53" t="s">
        <v>20</v>
      </c>
      <c r="O19" s="53" t="s">
        <v>25</v>
      </c>
      <c r="P19" s="48" t="s">
        <v>15</v>
      </c>
      <c r="Q19" s="49" t="s">
        <v>24</v>
      </c>
      <c r="R19" s="47" t="s">
        <v>84</v>
      </c>
      <c r="S19" s="50" t="s">
        <v>26</v>
      </c>
      <c r="T19" s="52" t="s">
        <v>17</v>
      </c>
      <c r="U19" s="50" t="s">
        <v>21</v>
      </c>
      <c r="V19" s="50" t="s">
        <v>3</v>
      </c>
      <c r="W19" s="51" t="s">
        <v>27</v>
      </c>
      <c r="X19" s="50" t="s">
        <v>31</v>
      </c>
      <c r="Y19" s="47" t="s">
        <v>82</v>
      </c>
      <c r="Z19" s="51" t="s">
        <v>28</v>
      </c>
      <c r="AA19" s="50" t="s">
        <v>34</v>
      </c>
      <c r="AB19" s="50" t="s">
        <v>22</v>
      </c>
      <c r="AC19" s="48" t="s">
        <v>7</v>
      </c>
      <c r="AD19" s="51" t="s">
        <v>1</v>
      </c>
      <c r="AE19" s="51" t="s">
        <v>21</v>
      </c>
      <c r="AF19" s="52" t="s">
        <v>19</v>
      </c>
      <c r="AG19" s="52"/>
      <c r="AH19" s="50"/>
      <c r="AI19" s="49" t="s">
        <v>4</v>
      </c>
      <c r="AJ19" s="50" t="s">
        <v>23</v>
      </c>
      <c r="AK19" s="47" t="s">
        <v>81</v>
      </c>
      <c r="AL19" s="49" t="s">
        <v>5</v>
      </c>
      <c r="AM19" s="47" t="s">
        <v>12</v>
      </c>
      <c r="AN19" s="52" t="s">
        <v>33</v>
      </c>
      <c r="AO19" s="53" t="s">
        <v>6</v>
      </c>
      <c r="AP19" s="49" t="s">
        <v>32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</row>
    <row r="20" spans="1:69" ht="18" thickBot="1" x14ac:dyDescent="0.25">
      <c r="A20" s="2" t="s">
        <v>3</v>
      </c>
      <c r="B20" s="3" t="s">
        <v>2</v>
      </c>
      <c r="C20" s="50" t="s">
        <v>31</v>
      </c>
      <c r="D20" s="53" t="s">
        <v>6</v>
      </c>
      <c r="E20" s="52" t="s">
        <v>17</v>
      </c>
      <c r="F20" s="52" t="s">
        <v>19</v>
      </c>
      <c r="G20" s="53" t="s">
        <v>20</v>
      </c>
      <c r="H20" s="51" t="s">
        <v>9</v>
      </c>
      <c r="I20" s="47" t="s">
        <v>81</v>
      </c>
      <c r="J20" s="51" t="s">
        <v>14</v>
      </c>
      <c r="K20" s="51" t="s">
        <v>27</v>
      </c>
      <c r="L20" s="50" t="s">
        <v>22</v>
      </c>
      <c r="M20" s="48" t="s">
        <v>29</v>
      </c>
      <c r="N20" s="50" t="s">
        <v>21</v>
      </c>
      <c r="O20" s="49" t="s">
        <v>5</v>
      </c>
      <c r="P20" s="50" t="s">
        <v>34</v>
      </c>
      <c r="Q20" s="48" t="s">
        <v>15</v>
      </c>
      <c r="R20" s="50" t="s">
        <v>26</v>
      </c>
      <c r="S20" s="53" t="s">
        <v>35</v>
      </c>
      <c r="T20" s="47" t="s">
        <v>82</v>
      </c>
      <c r="U20" s="50" t="s">
        <v>13</v>
      </c>
      <c r="V20" s="47" t="s">
        <v>86</v>
      </c>
      <c r="W20" s="52" t="s">
        <v>33</v>
      </c>
      <c r="X20" s="50" t="s">
        <v>23</v>
      </c>
      <c r="Y20" s="48" t="s">
        <v>7</v>
      </c>
      <c r="Z20" s="47" t="s">
        <v>83</v>
      </c>
      <c r="AA20" s="53" t="s">
        <v>25</v>
      </c>
      <c r="AB20" s="47" t="s">
        <v>18</v>
      </c>
      <c r="AC20" s="52" t="s">
        <v>10</v>
      </c>
      <c r="AD20" s="49" t="s">
        <v>4</v>
      </c>
      <c r="AE20" s="49"/>
      <c r="AF20" s="50" t="s">
        <v>8</v>
      </c>
      <c r="AG20" s="50"/>
      <c r="AH20" s="53" t="s">
        <v>11</v>
      </c>
      <c r="AI20" s="50" t="s">
        <v>30</v>
      </c>
      <c r="AJ20" s="47" t="s">
        <v>84</v>
      </c>
      <c r="AK20" s="47" t="s">
        <v>12</v>
      </c>
      <c r="AL20" s="49" t="s">
        <v>32</v>
      </c>
      <c r="AM20" s="51" t="s">
        <v>1</v>
      </c>
      <c r="AN20" s="47" t="s">
        <v>85</v>
      </c>
      <c r="AO20" s="49" t="s">
        <v>24</v>
      </c>
      <c r="AP20" s="50" t="s">
        <v>16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</row>
    <row r="21" spans="1:69" ht="18" thickBot="1" x14ac:dyDescent="0.25">
      <c r="A21" s="4" t="s">
        <v>10</v>
      </c>
      <c r="B21" s="3" t="s">
        <v>2</v>
      </c>
      <c r="C21" s="53" t="s">
        <v>25</v>
      </c>
      <c r="D21" s="51" t="s">
        <v>27</v>
      </c>
      <c r="E21" s="53" t="s">
        <v>20</v>
      </c>
      <c r="F21" s="47" t="s">
        <v>86</v>
      </c>
      <c r="G21" s="47" t="s">
        <v>81</v>
      </c>
      <c r="H21" s="52" t="s">
        <v>19</v>
      </c>
      <c r="I21" s="47" t="s">
        <v>18</v>
      </c>
      <c r="J21" s="50" t="s">
        <v>22</v>
      </c>
      <c r="K21" s="51" t="s">
        <v>9</v>
      </c>
      <c r="L21" s="50" t="s">
        <v>30</v>
      </c>
      <c r="M21" s="52" t="s">
        <v>33</v>
      </c>
      <c r="N21" s="50" t="s">
        <v>3</v>
      </c>
      <c r="O21" s="47" t="s">
        <v>85</v>
      </c>
      <c r="P21" s="47" t="s">
        <v>12</v>
      </c>
      <c r="Q21" s="48" t="s">
        <v>29</v>
      </c>
      <c r="R21" s="49" t="s">
        <v>5</v>
      </c>
      <c r="S21" s="50" t="s">
        <v>16</v>
      </c>
      <c r="T21" s="48" t="s">
        <v>15</v>
      </c>
      <c r="U21" s="47" t="s">
        <v>83</v>
      </c>
      <c r="V21" s="53" t="s">
        <v>35</v>
      </c>
      <c r="W21" s="48" t="s">
        <v>7</v>
      </c>
      <c r="X21" s="50" t="s">
        <v>13</v>
      </c>
      <c r="Y21" s="47" t="s">
        <v>84</v>
      </c>
      <c r="Z21" s="51" t="s">
        <v>1</v>
      </c>
      <c r="AA21" s="53" t="s">
        <v>11</v>
      </c>
      <c r="AB21" s="53" t="s">
        <v>6</v>
      </c>
      <c r="AC21" s="51" t="s">
        <v>28</v>
      </c>
      <c r="AD21" s="52" t="s">
        <v>17</v>
      </c>
      <c r="AE21" s="52" t="s">
        <v>83</v>
      </c>
      <c r="AF21" s="51" t="s">
        <v>14</v>
      </c>
      <c r="AG21" s="51"/>
      <c r="AH21" s="50" t="s">
        <v>23</v>
      </c>
      <c r="AI21" s="50" t="s">
        <v>8</v>
      </c>
      <c r="AJ21" s="50" t="s">
        <v>31</v>
      </c>
      <c r="AK21" s="49" t="s">
        <v>24</v>
      </c>
      <c r="AL21" s="50" t="s">
        <v>26</v>
      </c>
      <c r="AM21" s="50" t="s">
        <v>34</v>
      </c>
      <c r="AN21" s="49" t="s">
        <v>32</v>
      </c>
      <c r="AO21" s="47" t="s">
        <v>82</v>
      </c>
      <c r="AP21" s="49" t="s">
        <v>4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</row>
    <row r="22" spans="1:69" ht="16" thickBo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5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Team Planner</vt:lpstr>
      <vt:lpstr>Fixtures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Microsoft Office User</cp:lastModifiedBy>
  <dcterms:created xsi:type="dcterms:W3CDTF">2020-09-02T09:30:44Z</dcterms:created>
  <dcterms:modified xsi:type="dcterms:W3CDTF">2022-03-03T11:42:03Z</dcterms:modified>
</cp:coreProperties>
</file>