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5600" windowHeight="7950" firstSheet="1" activeTab="1"/>
  </bookViews>
  <sheets>
    <sheet name="200 Litres" sheetId="2" r:id="rId1"/>
    <sheet name="SCOP Calcs" sheetId="4" r:id="rId2"/>
  </sheets>
  <calcPr calcId="124519"/>
</workbook>
</file>

<file path=xl/calcChain.xml><?xml version="1.0" encoding="utf-8"?>
<calcChain xmlns="http://schemas.openxmlformats.org/spreadsheetml/2006/main">
  <c r="C33" i="4"/>
  <c r="C31"/>
  <c r="C26"/>
  <c r="C32" s="1"/>
  <c r="C16"/>
  <c r="C34" l="1"/>
  <c r="C35"/>
  <c r="C11" l="1"/>
  <c r="C17" s="1"/>
  <c r="C18"/>
  <c r="C53" i="2"/>
  <c r="C52"/>
  <c r="C51"/>
  <c r="C50"/>
  <c r="C45"/>
  <c r="C40"/>
  <c r="C26"/>
  <c r="C19"/>
  <c r="C15"/>
  <c r="C18" s="1"/>
  <c r="C20" s="1"/>
  <c r="C5"/>
  <c r="C7" s="1"/>
  <c r="C9" s="1"/>
  <c r="C10" s="1"/>
  <c r="C19" i="4" l="1"/>
  <c r="C20"/>
  <c r="C44" i="2"/>
  <c r="C46" s="1"/>
  <c r="C22"/>
  <c r="C6"/>
  <c r="E7" s="1"/>
  <c r="C16"/>
  <c r="C31" l="1"/>
  <c r="C35"/>
  <c r="C27"/>
  <c r="C42" l="1"/>
  <c r="C47" l="1"/>
</calcChain>
</file>

<file path=xl/sharedStrings.xml><?xml version="1.0" encoding="utf-8"?>
<sst xmlns="http://schemas.openxmlformats.org/spreadsheetml/2006/main" count="135" uniqueCount="75">
  <si>
    <t>No of people</t>
  </si>
  <si>
    <t>Litres</t>
  </si>
  <si>
    <t>Lires</t>
  </si>
  <si>
    <t>Total Hot water reqd. At 60C</t>
  </si>
  <si>
    <t>Total Hot water equiv. At 45C</t>
  </si>
  <si>
    <t>HotWater Cylinder losses</t>
  </si>
  <si>
    <t>Kwh/day</t>
  </si>
  <si>
    <t>Total energy Required</t>
  </si>
  <si>
    <t>Kwh/Annum</t>
  </si>
  <si>
    <t>M2</t>
  </si>
  <si>
    <t>Solar radiation</t>
  </si>
  <si>
    <t>Solar Array Average Efficiency</t>
  </si>
  <si>
    <t>per Annum</t>
  </si>
  <si>
    <t>Auxiliary Energy required</t>
  </si>
  <si>
    <t>Oil Fired Boiler Effic</t>
  </si>
  <si>
    <t>Oil cost</t>
  </si>
  <si>
    <t>per Litre</t>
  </si>
  <si>
    <t>per Kwh</t>
  </si>
  <si>
    <t>Gas Fired Boiler Effic</t>
  </si>
  <si>
    <t>Gas cost</t>
  </si>
  <si>
    <t>Electrical Cost</t>
  </si>
  <si>
    <t>Auxiliary Energy supplied by Oil</t>
  </si>
  <si>
    <t>Auxiliary Energy supplied by Gas</t>
  </si>
  <si>
    <t>Auxiliary Energy supplied by Elect.</t>
  </si>
  <si>
    <t>Sum of Energies</t>
  </si>
  <si>
    <t>This must always be 100%</t>
  </si>
  <si>
    <t>COP required by Heat Pump to "Break Even"</t>
  </si>
  <si>
    <t>Electrical Cost at Heat Pump COP of 1</t>
  </si>
  <si>
    <t>Solar Fraction</t>
  </si>
  <si>
    <t>Solar Array Tube Output</t>
  </si>
  <si>
    <t>A solar fraction of 60% is normally targeted</t>
  </si>
  <si>
    <t>A seasonal COP of 2.8 is sometimes given by manufacturers for air to water heat pumps supplying hot water only.</t>
  </si>
  <si>
    <t>Energy reqd. to heat water</t>
  </si>
  <si>
    <t>From cold water at 12C</t>
  </si>
  <si>
    <t>Hot Water reqd. per personr at 60C</t>
  </si>
  <si>
    <t>of solar output</t>
  </si>
  <si>
    <t>Solar Circ Pump electrical consumption</t>
  </si>
  <si>
    <t>Solar Circ Pump electrical cost</t>
  </si>
  <si>
    <t>Auxiliary Energy Oil cost + Solar Circ Pump Cost</t>
  </si>
  <si>
    <t>Auxiliary Energy Gas cost + Solar Circ Pump Cost</t>
  </si>
  <si>
    <t>Auxiliary Energy Elect cost + Solar Circ Pump Cost</t>
  </si>
  <si>
    <t>Electrical Immersion Effic</t>
  </si>
  <si>
    <t>Actual Auxiliary Energy Cost + Solar Circ Pump Cost</t>
  </si>
  <si>
    <t>Total Energy Required from Heat Pump</t>
  </si>
  <si>
    <t>Assumed Heat Pump Seasonal COP</t>
  </si>
  <si>
    <t>Total Cost of Energy using Heat Pump Only</t>
  </si>
  <si>
    <t>Solar Array 60 Tube</t>
  </si>
  <si>
    <t>Total Cost of Energy using Oil Only</t>
  </si>
  <si>
    <t>Total Cost using Oil and a 60 Tube Solar Array</t>
  </si>
  <si>
    <t>Total Cost of Energy using Gas Only</t>
  </si>
  <si>
    <t>Total Cost using Gas and a 60 Tube Solar Array</t>
  </si>
  <si>
    <t>Total Cost of Energy using (Elect)Immersion Only</t>
  </si>
  <si>
    <t>Yearly Saving = House Kwh requirement x ((gas or oil cost per Kwh/Blr.Eff.)</t>
  </si>
  <si>
    <t>- (elec cost per Kwh/SCOP))</t>
  </si>
  <si>
    <t>Kwh Req.</t>
  </si>
  <si>
    <t>Elec cost</t>
  </si>
  <si>
    <t>Kwh</t>
  </si>
  <si>
    <t>Gas Blr Effic</t>
  </si>
  <si>
    <t>Oil Blr effic</t>
  </si>
  <si>
    <t>Heat Pump SCOP</t>
  </si>
  <si>
    <t>Yearly Saving</t>
  </si>
  <si>
    <t>Vs Gas</t>
  </si>
  <si>
    <t>Vs Oil</t>
  </si>
  <si>
    <t>Yearly Gas Cost</t>
  </si>
  <si>
    <t>Yearly oil Cost</t>
  </si>
  <si>
    <t>Yearly HP Elect Cost</t>
  </si>
  <si>
    <t>numbers in yellow may be changed</t>
  </si>
  <si>
    <t>per litre</t>
  </si>
  <si>
    <t>My actual heating requirements.</t>
  </si>
  <si>
    <t>At last fill 29/12/2022</t>
  </si>
  <si>
    <t>Last bill 16/12/2022</t>
  </si>
  <si>
    <t>Based on the SEAI figures of 2.5 to 4.0. (average 3.25)</t>
  </si>
  <si>
    <t>Estimated (Don't have Gas)</t>
  </si>
  <si>
    <t>My target  heating requirements.</t>
  </si>
  <si>
    <t>Spreadsheet protected but not password protected.</t>
  </si>
</sst>
</file>

<file path=xl/styles.xml><?xml version="1.0" encoding="utf-8"?>
<styleSheet xmlns="http://schemas.openxmlformats.org/spreadsheetml/2006/main">
  <numFmts count="9">
    <numFmt numFmtId="164" formatCode="&quot;£&quot;#,##0.000"/>
    <numFmt numFmtId="165" formatCode="&quot;£&quot;#,##0.0000"/>
    <numFmt numFmtId="166" formatCode="&quot;£&quot;#,##0.00"/>
    <numFmt numFmtId="167" formatCode="&quot;€&quot;#,##0"/>
    <numFmt numFmtId="168" formatCode="&quot;£&quot;#,##0"/>
    <numFmt numFmtId="169" formatCode="&quot;€&quot;#,##0.00"/>
    <numFmt numFmtId="170" formatCode="&quot;€&quot;#,##0.00000"/>
    <numFmt numFmtId="171" formatCode="&quot;€&quot;#,##0.000"/>
    <numFmt numFmtId="172" formatCode="&quot;€&quot;#,##0.000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3333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2" fontId="0" fillId="2" borderId="0" xfId="0" applyNumberFormat="1" applyFill="1" applyAlignment="1" applyProtection="1">
      <alignment horizontal="center"/>
      <protection locked="0"/>
    </xf>
    <xf numFmtId="9" fontId="0" fillId="2" borderId="0" xfId="1" applyFont="1" applyFill="1" applyAlignment="1" applyProtection="1">
      <alignment horizontal="center"/>
      <protection locked="0"/>
    </xf>
    <xf numFmtId="164" fontId="0" fillId="2" borderId="0" xfId="0" applyNumberFormat="1" applyFill="1" applyAlignment="1" applyProtection="1">
      <alignment horizontal="center"/>
      <protection locked="0"/>
    </xf>
    <xf numFmtId="165" fontId="0" fillId="2" borderId="0" xfId="0" applyNumberFormat="1" applyFill="1" applyAlignment="1" applyProtection="1">
      <alignment horizontal="center"/>
      <protection locked="0"/>
    </xf>
    <xf numFmtId="9" fontId="0" fillId="0" borderId="0" xfId="1" applyFont="1" applyFill="1" applyAlignment="1" applyProtection="1">
      <alignment horizontal="center"/>
      <protection locked="0"/>
    </xf>
    <xf numFmtId="9" fontId="0" fillId="0" borderId="0" xfId="1" applyFont="1" applyFill="1" applyAlignment="1" applyProtection="1">
      <alignment horizontal="center"/>
    </xf>
    <xf numFmtId="164" fontId="0" fillId="0" borderId="0" xfId="1" applyNumberFormat="1" applyFont="1" applyFill="1" applyAlignment="1" applyProtection="1">
      <alignment horizontal="center"/>
    </xf>
    <xf numFmtId="167" fontId="0" fillId="0" borderId="0" xfId="0" applyNumberFormat="1" applyAlignment="1">
      <alignment horizontal="center"/>
    </xf>
    <xf numFmtId="1" fontId="0" fillId="0" borderId="0" xfId="1" applyNumberFormat="1" applyFont="1" applyFill="1" applyAlignment="1" applyProtection="1">
      <alignment horizontal="center"/>
    </xf>
    <xf numFmtId="168" fontId="0" fillId="0" borderId="0" xfId="1" applyNumberFormat="1" applyFont="1" applyFill="1" applyAlignment="1" applyProtection="1">
      <alignment horizontal="center"/>
    </xf>
    <xf numFmtId="168" fontId="0" fillId="0" borderId="0" xfId="0" applyNumberFormat="1" applyAlignment="1">
      <alignment horizontal="center"/>
    </xf>
    <xf numFmtId="0" fontId="3" fillId="0" borderId="0" xfId="0" applyFont="1" applyAlignment="1">
      <alignment horizontal="left" indent="1"/>
    </xf>
    <xf numFmtId="0" fontId="3" fillId="0" borderId="0" xfId="0" applyFont="1"/>
    <xf numFmtId="169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169" fontId="0" fillId="2" borderId="0" xfId="0" applyNumberFormat="1" applyFill="1" applyAlignment="1" applyProtection="1">
      <alignment horizontal="center"/>
      <protection locked="0"/>
    </xf>
    <xf numFmtId="172" fontId="0" fillId="2" borderId="0" xfId="0" applyNumberFormat="1" applyFill="1" applyAlignment="1" applyProtection="1">
      <alignment horizontal="center"/>
      <protection locked="0"/>
    </xf>
    <xf numFmtId="9" fontId="0" fillId="2" borderId="0" xfId="0" applyNumberFormat="1" applyFill="1" applyAlignment="1" applyProtection="1">
      <alignment horizontal="center"/>
      <protection locked="0"/>
    </xf>
    <xf numFmtId="171" fontId="0" fillId="2" borderId="0" xfId="0" applyNumberFormat="1" applyFill="1" applyAlignment="1" applyProtection="1">
      <alignment horizontal="center"/>
      <protection locked="0"/>
    </xf>
    <xf numFmtId="3" fontId="0" fillId="2" borderId="0" xfId="0" applyNumberFormat="1" applyFill="1" applyAlignment="1" applyProtection="1">
      <alignment horizontal="center"/>
      <protection locked="0"/>
    </xf>
    <xf numFmtId="171" fontId="0" fillId="0" borderId="0" xfId="0" applyNumberFormat="1" applyFill="1" applyAlignment="1" applyProtection="1">
      <alignment horizontal="center"/>
    </xf>
    <xf numFmtId="0" fontId="0" fillId="0" borderId="0" xfId="0" applyAlignme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9525</xdr:rowOff>
    </xdr:to>
    <xdr:pic>
      <xdr:nvPicPr>
        <xdr:cNvPr id="1025" name="Picture 1" descr="https://d.adroll.com/cm/aol/ou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381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</xdr:colOff>
      <xdr:row>1</xdr:row>
      <xdr:rowOff>0</xdr:rowOff>
    </xdr:from>
    <xdr:to>
      <xdr:col>1</xdr:col>
      <xdr:colOff>28575</xdr:colOff>
      <xdr:row>1</xdr:row>
      <xdr:rowOff>9525</xdr:rowOff>
    </xdr:to>
    <xdr:pic>
      <xdr:nvPicPr>
        <xdr:cNvPr id="1026" name="Picture 2" descr="https://d.adroll.com/cm/index/out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8650" y="381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38100</xdr:colOff>
      <xdr:row>1</xdr:row>
      <xdr:rowOff>0</xdr:rowOff>
    </xdr:from>
    <xdr:to>
      <xdr:col>1</xdr:col>
      <xdr:colOff>47625</xdr:colOff>
      <xdr:row>1</xdr:row>
      <xdr:rowOff>9525</xdr:rowOff>
    </xdr:to>
    <xdr:pic>
      <xdr:nvPicPr>
        <xdr:cNvPr id="1027" name="Picture 3" descr="https://d.adroll.com/cm/n/out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47700" y="381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57150</xdr:colOff>
      <xdr:row>1</xdr:row>
      <xdr:rowOff>0</xdr:rowOff>
    </xdr:from>
    <xdr:to>
      <xdr:col>1</xdr:col>
      <xdr:colOff>66675</xdr:colOff>
      <xdr:row>1</xdr:row>
      <xdr:rowOff>9525</xdr:rowOff>
    </xdr:to>
    <xdr:sp macro="" textlink="">
      <xdr:nvSpPr>
        <xdr:cNvPr id="1028" name="AutoShape 4" descr="https://d.adroll.com/cm/pubmatic/out"/>
        <xdr:cNvSpPr>
          <a:spLocks noChangeAspect="1" noChangeArrowheads="1"/>
        </xdr:cNvSpPr>
      </xdr:nvSpPr>
      <xdr:spPr bwMode="auto">
        <a:xfrm>
          <a:off x="666750" y="381000"/>
          <a:ext cx="9525" cy="9525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76200</xdr:colOff>
      <xdr:row>1</xdr:row>
      <xdr:rowOff>0</xdr:rowOff>
    </xdr:from>
    <xdr:to>
      <xdr:col>1</xdr:col>
      <xdr:colOff>85725</xdr:colOff>
      <xdr:row>1</xdr:row>
      <xdr:rowOff>9525</xdr:rowOff>
    </xdr:to>
    <xdr:sp macro="" textlink="">
      <xdr:nvSpPr>
        <xdr:cNvPr id="1029" name="AutoShape 5" descr="https://d.adroll.com/cm/taboola/out"/>
        <xdr:cNvSpPr>
          <a:spLocks noChangeAspect="1" noChangeArrowheads="1"/>
        </xdr:cNvSpPr>
      </xdr:nvSpPr>
      <xdr:spPr bwMode="auto">
        <a:xfrm>
          <a:off x="685800" y="381000"/>
          <a:ext cx="9525" cy="9525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9525</xdr:rowOff>
    </xdr:to>
    <xdr:sp macro="" textlink="">
      <xdr:nvSpPr>
        <xdr:cNvPr id="1030" name="AutoShape 6" descr="https://d.adroll.com/cm/r/out"/>
        <xdr:cNvSpPr>
          <a:spLocks noChangeAspect="1" noChangeArrowheads="1"/>
        </xdr:cNvSpPr>
      </xdr:nvSpPr>
      <xdr:spPr bwMode="auto">
        <a:xfrm>
          <a:off x="609600" y="571500"/>
          <a:ext cx="9525" cy="9525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19050</xdr:colOff>
      <xdr:row>1</xdr:row>
      <xdr:rowOff>0</xdr:rowOff>
    </xdr:from>
    <xdr:to>
      <xdr:col>1</xdr:col>
      <xdr:colOff>28575</xdr:colOff>
      <xdr:row>1</xdr:row>
      <xdr:rowOff>9525</xdr:rowOff>
    </xdr:to>
    <xdr:sp macro="" textlink="">
      <xdr:nvSpPr>
        <xdr:cNvPr id="1031" name="AutoShape 7" descr="https://d.adroll.com/cm/b/out"/>
        <xdr:cNvSpPr>
          <a:spLocks noChangeAspect="1" noChangeArrowheads="1"/>
        </xdr:cNvSpPr>
      </xdr:nvSpPr>
      <xdr:spPr bwMode="auto">
        <a:xfrm>
          <a:off x="628650" y="571500"/>
          <a:ext cx="9525" cy="9525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38100</xdr:colOff>
      <xdr:row>1</xdr:row>
      <xdr:rowOff>0</xdr:rowOff>
    </xdr:from>
    <xdr:to>
      <xdr:col>1</xdr:col>
      <xdr:colOff>47625</xdr:colOff>
      <xdr:row>1</xdr:row>
      <xdr:rowOff>9525</xdr:rowOff>
    </xdr:to>
    <xdr:pic>
      <xdr:nvPicPr>
        <xdr:cNvPr id="1032" name="Picture 8" descr="https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47700" y="571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57150</xdr:colOff>
      <xdr:row>1</xdr:row>
      <xdr:rowOff>0</xdr:rowOff>
    </xdr:from>
    <xdr:to>
      <xdr:col>1</xdr:col>
      <xdr:colOff>66675</xdr:colOff>
      <xdr:row>1</xdr:row>
      <xdr:rowOff>9525</xdr:rowOff>
    </xdr:to>
    <xdr:pic>
      <xdr:nvPicPr>
        <xdr:cNvPr id="1033" name="Picture 9" descr="https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666750" y="571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76200</xdr:colOff>
      <xdr:row>1</xdr:row>
      <xdr:rowOff>0</xdr:rowOff>
    </xdr:from>
    <xdr:to>
      <xdr:col>1</xdr:col>
      <xdr:colOff>85725</xdr:colOff>
      <xdr:row>1</xdr:row>
      <xdr:rowOff>9525</xdr:rowOff>
    </xdr:to>
    <xdr:sp macro="" textlink="">
      <xdr:nvSpPr>
        <xdr:cNvPr id="1034" name="AutoShape 10" descr="https://d.adroll.com/cm/o/out"/>
        <xdr:cNvSpPr>
          <a:spLocks noChangeAspect="1" noChangeArrowheads="1"/>
        </xdr:cNvSpPr>
      </xdr:nvSpPr>
      <xdr:spPr bwMode="auto">
        <a:xfrm>
          <a:off x="685800" y="571500"/>
          <a:ext cx="9525" cy="9525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95250</xdr:colOff>
      <xdr:row>1</xdr:row>
      <xdr:rowOff>0</xdr:rowOff>
    </xdr:from>
    <xdr:to>
      <xdr:col>1</xdr:col>
      <xdr:colOff>104775</xdr:colOff>
      <xdr:row>1</xdr:row>
      <xdr:rowOff>9525</xdr:rowOff>
    </xdr:to>
    <xdr:pic>
      <xdr:nvPicPr>
        <xdr:cNvPr id="1035" name="Picture 11" descr="https://d.adroll.com/cm/g/out?google_nid=adroll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4850" y="57150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55"/>
  <sheetViews>
    <sheetView topLeftCell="A40" workbookViewId="0">
      <selection activeCell="C30" sqref="C30"/>
    </sheetView>
  </sheetViews>
  <sheetFormatPr defaultRowHeight="14.5"/>
  <cols>
    <col min="2" max="2" width="46.7265625" customWidth="1"/>
    <col min="3" max="3" width="11.1796875" bestFit="1" customWidth="1"/>
    <col min="4" max="4" width="12.1796875" bestFit="1" customWidth="1"/>
  </cols>
  <sheetData>
    <row r="2" spans="2:11">
      <c r="B2" s="1"/>
      <c r="C2" s="1"/>
      <c r="D2" s="1"/>
      <c r="E2" s="1"/>
      <c r="F2" s="1"/>
      <c r="G2" s="1"/>
      <c r="H2" s="1"/>
      <c r="I2" s="1"/>
      <c r="J2" s="1"/>
      <c r="K2" s="1"/>
    </row>
    <row r="3" spans="2:11">
      <c r="B3" s="1" t="s">
        <v>0</v>
      </c>
      <c r="C3" s="10">
        <v>5</v>
      </c>
      <c r="D3" s="1"/>
      <c r="E3" s="1"/>
      <c r="F3" s="1"/>
      <c r="G3" s="1"/>
      <c r="H3" s="1"/>
      <c r="I3" s="1"/>
      <c r="J3" s="1"/>
      <c r="K3" s="1"/>
    </row>
    <row r="4" spans="2:11">
      <c r="B4" s="1" t="s">
        <v>34</v>
      </c>
      <c r="C4" s="10">
        <v>40</v>
      </c>
      <c r="D4" s="1" t="s">
        <v>1</v>
      </c>
      <c r="E4" s="1"/>
      <c r="F4" s="1"/>
      <c r="G4" s="1"/>
      <c r="H4" s="1"/>
      <c r="I4" s="1"/>
      <c r="J4" s="1"/>
      <c r="K4" s="1"/>
    </row>
    <row r="5" spans="2:11">
      <c r="B5" s="1" t="s">
        <v>3</v>
      </c>
      <c r="C5" s="2">
        <f>C3*C4:D4</f>
        <v>200</v>
      </c>
      <c r="D5" s="1" t="s">
        <v>2</v>
      </c>
      <c r="E5" s="1"/>
      <c r="F5" s="1"/>
      <c r="G5" s="1"/>
      <c r="H5" s="1"/>
      <c r="I5" s="1"/>
      <c r="J5" s="1"/>
      <c r="K5" s="1"/>
    </row>
    <row r="6" spans="2:11">
      <c r="B6" s="1" t="s">
        <v>4</v>
      </c>
      <c r="C6" s="3">
        <f>C5*(60-12)/(45-12)</f>
        <v>290.90909090909093</v>
      </c>
      <c r="D6" s="1" t="s">
        <v>2</v>
      </c>
      <c r="E6" s="9" t="s">
        <v>33</v>
      </c>
      <c r="F6" s="1"/>
      <c r="G6" s="1"/>
      <c r="H6" s="1"/>
      <c r="I6" s="1"/>
      <c r="J6" s="1"/>
      <c r="K6" s="1"/>
    </row>
    <row r="7" spans="2:11">
      <c r="B7" s="1" t="s">
        <v>32</v>
      </c>
      <c r="C7" s="2">
        <f>C5*(60-12)/860</f>
        <v>11.162790697674419</v>
      </c>
      <c r="D7" s="1" t="s">
        <v>6</v>
      </c>
      <c r="E7" s="2">
        <f>C6*(45-12)/860</f>
        <v>11.162790697674419</v>
      </c>
      <c r="F7" s="1"/>
      <c r="G7" s="1"/>
      <c r="H7" s="1"/>
      <c r="I7" s="1"/>
      <c r="J7" s="1"/>
      <c r="K7" s="1"/>
    </row>
    <row r="8" spans="2:11">
      <c r="B8" s="1" t="s">
        <v>5</v>
      </c>
      <c r="C8" s="10">
        <v>2.5</v>
      </c>
      <c r="D8" s="1" t="s">
        <v>6</v>
      </c>
      <c r="E8" s="1"/>
      <c r="F8" s="1"/>
      <c r="G8" s="1"/>
      <c r="H8" s="1"/>
      <c r="I8" s="1"/>
      <c r="J8" s="1"/>
      <c r="K8" s="1"/>
    </row>
    <row r="9" spans="2:11">
      <c r="B9" s="1" t="s">
        <v>7</v>
      </c>
      <c r="C9" s="2">
        <f>C7+C8</f>
        <v>13.662790697674419</v>
      </c>
      <c r="D9" s="1" t="s">
        <v>6</v>
      </c>
      <c r="E9" s="1"/>
      <c r="F9" s="1"/>
      <c r="G9" s="1"/>
      <c r="H9" s="1"/>
      <c r="I9" s="1"/>
      <c r="J9" s="1"/>
      <c r="K9" s="1"/>
    </row>
    <row r="10" spans="2:11">
      <c r="B10" s="1" t="s">
        <v>7</v>
      </c>
      <c r="C10" s="3">
        <f>C9*365</f>
        <v>4986.9186046511632</v>
      </c>
      <c r="D10" s="1" t="s">
        <v>8</v>
      </c>
      <c r="E10" s="1"/>
      <c r="F10" s="1"/>
      <c r="G10" s="1"/>
      <c r="H10" s="1"/>
      <c r="I10" s="1"/>
      <c r="J10" s="1"/>
      <c r="K10" s="1"/>
    </row>
    <row r="11" spans="2:11">
      <c r="B11" s="1"/>
      <c r="C11" s="2"/>
      <c r="D11" s="1"/>
      <c r="E11" s="1"/>
      <c r="F11" s="1"/>
      <c r="G11" s="1"/>
      <c r="H11" s="1"/>
      <c r="I11" s="1"/>
      <c r="J11" s="1"/>
      <c r="K11" s="1"/>
    </row>
    <row r="12" spans="2:11">
      <c r="B12" s="1" t="s">
        <v>46</v>
      </c>
      <c r="C12" s="10">
        <v>6.46</v>
      </c>
      <c r="D12" s="1" t="s">
        <v>9</v>
      </c>
      <c r="E12" s="1"/>
      <c r="F12" s="1"/>
      <c r="G12" s="1"/>
      <c r="H12" s="1"/>
      <c r="I12" s="1"/>
      <c r="J12" s="1"/>
      <c r="K12" s="1"/>
    </row>
    <row r="13" spans="2:11">
      <c r="B13" s="1" t="s">
        <v>10</v>
      </c>
      <c r="C13" s="10">
        <v>950</v>
      </c>
      <c r="D13" s="1" t="s">
        <v>8</v>
      </c>
      <c r="E13" s="1"/>
      <c r="F13" s="1"/>
      <c r="G13" s="1"/>
      <c r="H13" s="1"/>
      <c r="I13" s="1"/>
      <c r="J13" s="1"/>
      <c r="K13" s="1"/>
    </row>
    <row r="14" spans="2:11">
      <c r="B14" s="1" t="s">
        <v>11</v>
      </c>
      <c r="C14" s="11">
        <v>0.45</v>
      </c>
      <c r="D14" s="1" t="s">
        <v>12</v>
      </c>
      <c r="E14" s="1"/>
      <c r="F14" s="1"/>
      <c r="G14" s="1"/>
      <c r="H14" s="1"/>
      <c r="I14" s="1"/>
      <c r="J14" s="1"/>
      <c r="K14" s="1"/>
    </row>
    <row r="15" spans="2:11">
      <c r="B15" s="1" t="s">
        <v>29</v>
      </c>
      <c r="C15" s="3">
        <f>C12*C13*C14</f>
        <v>2761.65</v>
      </c>
      <c r="D15" s="1" t="s">
        <v>8</v>
      </c>
      <c r="E15" s="1"/>
      <c r="F15" s="1"/>
      <c r="G15" s="1"/>
      <c r="H15" s="1"/>
      <c r="I15" s="1"/>
      <c r="J15" s="1"/>
      <c r="K15" s="1"/>
    </row>
    <row r="16" spans="2:11">
      <c r="B16" s="1" t="s">
        <v>28</v>
      </c>
      <c r="C16" s="15">
        <f>C15/C10</f>
        <v>0.55377883998834154</v>
      </c>
      <c r="D16" s="9" t="s">
        <v>30</v>
      </c>
      <c r="E16" s="1"/>
      <c r="F16" s="1"/>
      <c r="G16" s="1"/>
      <c r="H16" s="1"/>
      <c r="I16" s="1"/>
      <c r="J16" s="1"/>
      <c r="K16" s="1"/>
    </row>
    <row r="17" spans="2:11">
      <c r="B17" s="1" t="s">
        <v>36</v>
      </c>
      <c r="C17" s="11">
        <v>0.05</v>
      </c>
      <c r="D17" s="9" t="s">
        <v>35</v>
      </c>
      <c r="E17" s="1"/>
      <c r="F17" s="1"/>
      <c r="G17" s="1"/>
      <c r="H17" s="1"/>
      <c r="I17" s="1"/>
      <c r="J17" s="1"/>
      <c r="K17" s="1"/>
    </row>
    <row r="18" spans="2:11">
      <c r="B18" s="1" t="s">
        <v>36</v>
      </c>
      <c r="C18" s="18">
        <f>C15*C17</f>
        <v>138.08250000000001</v>
      </c>
      <c r="D18" s="1" t="s">
        <v>8</v>
      </c>
      <c r="E18" s="1"/>
      <c r="F18" s="1"/>
      <c r="G18" s="1"/>
      <c r="H18" s="1"/>
      <c r="I18" s="1"/>
      <c r="J18" s="1"/>
      <c r="K18" s="1"/>
    </row>
    <row r="19" spans="2:11">
      <c r="B19" s="1" t="s">
        <v>37</v>
      </c>
      <c r="C19" s="16">
        <f>C34</f>
        <v>0.17499999999999999</v>
      </c>
      <c r="D19" s="1" t="s">
        <v>17</v>
      </c>
      <c r="E19" s="1"/>
      <c r="F19" s="1"/>
      <c r="G19" s="1"/>
      <c r="H19" s="1"/>
      <c r="I19" s="1"/>
      <c r="J19" s="1"/>
      <c r="K19" s="1"/>
    </row>
    <row r="20" spans="2:11">
      <c r="B20" s="1" t="s">
        <v>37</v>
      </c>
      <c r="C20" s="19">
        <f>C18*C19</f>
        <v>24.164437500000002</v>
      </c>
      <c r="D20" s="9" t="s">
        <v>12</v>
      </c>
      <c r="E20" s="1"/>
      <c r="F20" s="1"/>
      <c r="G20" s="1"/>
      <c r="H20" s="1"/>
      <c r="I20" s="1"/>
      <c r="J20" s="1"/>
      <c r="K20" s="1"/>
    </row>
    <row r="21" spans="2:11">
      <c r="B21" s="1"/>
      <c r="C21" s="14"/>
      <c r="D21" s="9"/>
      <c r="E21" s="1"/>
      <c r="F21" s="1"/>
      <c r="G21" s="1"/>
      <c r="H21" s="1"/>
      <c r="I21" s="1"/>
      <c r="J21" s="1"/>
      <c r="K21" s="1"/>
    </row>
    <row r="22" spans="2:11">
      <c r="B22" s="1" t="s">
        <v>13</v>
      </c>
      <c r="C22" s="3">
        <f>C10-C15</f>
        <v>2225.2686046511631</v>
      </c>
      <c r="D22" s="1" t="s">
        <v>8</v>
      </c>
      <c r="E22" s="1"/>
      <c r="F22" s="1"/>
      <c r="G22" s="1"/>
      <c r="H22" s="1"/>
      <c r="I22" s="1"/>
      <c r="J22" s="1"/>
      <c r="K22" s="1"/>
    </row>
    <row r="23" spans="2:11">
      <c r="B23" s="1"/>
      <c r="C23" s="2"/>
      <c r="D23" s="1"/>
      <c r="E23" s="1"/>
      <c r="F23" s="1"/>
      <c r="G23" s="1"/>
      <c r="H23" s="1"/>
      <c r="I23" s="1"/>
      <c r="J23" s="1"/>
      <c r="K23" s="1"/>
    </row>
    <row r="24" spans="2:11">
      <c r="B24" s="1" t="s">
        <v>14</v>
      </c>
      <c r="C24" s="11">
        <v>0.82</v>
      </c>
      <c r="D24" s="1"/>
      <c r="E24" s="1"/>
      <c r="F24" s="1"/>
      <c r="G24" s="1"/>
      <c r="H24" s="1"/>
      <c r="I24" s="1"/>
      <c r="J24" s="1"/>
      <c r="K24" s="1"/>
    </row>
    <row r="25" spans="2:11">
      <c r="B25" s="1" t="s">
        <v>15</v>
      </c>
      <c r="C25" s="12">
        <v>0.85</v>
      </c>
      <c r="D25" s="1" t="s">
        <v>16</v>
      </c>
      <c r="E25" s="1"/>
      <c r="F25" s="1"/>
      <c r="G25" s="1"/>
      <c r="H25" s="1"/>
      <c r="I25" s="1"/>
      <c r="J25" s="1"/>
      <c r="K25" s="1"/>
    </row>
    <row r="26" spans="2:11">
      <c r="B26" s="1" t="s">
        <v>15</v>
      </c>
      <c r="C26" s="5">
        <f>C25/10.52</f>
        <v>8.0798479087452468E-2</v>
      </c>
      <c r="D26" s="1" t="s">
        <v>17</v>
      </c>
      <c r="E26" s="1"/>
      <c r="F26" s="1"/>
      <c r="G26" s="1"/>
      <c r="H26" s="1"/>
      <c r="I26" s="1"/>
      <c r="J26" s="1"/>
      <c r="K26" s="1"/>
    </row>
    <row r="27" spans="2:11">
      <c r="B27" s="1" t="s">
        <v>38</v>
      </c>
      <c r="C27" s="6">
        <f>(C22/C24*C26)+C20</f>
        <v>243.43067995959942</v>
      </c>
      <c r="D27" s="1" t="s">
        <v>12</v>
      </c>
      <c r="E27" s="1"/>
      <c r="F27" s="1"/>
      <c r="G27" s="1"/>
      <c r="H27" s="1"/>
      <c r="I27" s="1"/>
      <c r="J27" s="1"/>
      <c r="K27" s="1"/>
    </row>
    <row r="28" spans="2:11">
      <c r="B28" s="1"/>
      <c r="C28" s="2"/>
      <c r="D28" s="1"/>
      <c r="E28" s="1"/>
      <c r="F28" s="1"/>
      <c r="G28" s="1"/>
      <c r="H28" s="1"/>
      <c r="I28" s="1"/>
      <c r="J28" s="1"/>
      <c r="K28" s="1"/>
    </row>
    <row r="29" spans="2:11">
      <c r="B29" s="1" t="s">
        <v>18</v>
      </c>
      <c r="C29" s="11">
        <v>0.92</v>
      </c>
      <c r="D29" s="1"/>
    </row>
    <row r="30" spans="2:11">
      <c r="B30" s="1" t="s">
        <v>19</v>
      </c>
      <c r="C30" s="13">
        <v>6.5000000000000002E-2</v>
      </c>
      <c r="D30" s="1" t="s">
        <v>17</v>
      </c>
    </row>
    <row r="31" spans="2:11">
      <c r="B31" s="1" t="s">
        <v>39</v>
      </c>
      <c r="C31" s="6">
        <f>(C22/C29*C30)+C20</f>
        <v>181.38450195904954</v>
      </c>
      <c r="D31" s="1" t="s">
        <v>12</v>
      </c>
    </row>
    <row r="32" spans="2:11">
      <c r="B32" s="1"/>
      <c r="C32" s="2"/>
      <c r="D32" s="1"/>
    </row>
    <row r="33" spans="2:4">
      <c r="B33" s="1" t="s">
        <v>41</v>
      </c>
      <c r="C33" s="11">
        <v>1</v>
      </c>
    </row>
    <row r="34" spans="2:4">
      <c r="B34" s="1" t="s">
        <v>20</v>
      </c>
      <c r="C34" s="12">
        <v>0.17499999999999999</v>
      </c>
      <c r="D34" s="1" t="s">
        <v>17</v>
      </c>
    </row>
    <row r="35" spans="2:4">
      <c r="B35" s="1" t="s">
        <v>40</v>
      </c>
      <c r="C35" s="6">
        <f>(C22/C33*C34)+C20</f>
        <v>413.58644331395351</v>
      </c>
      <c r="D35" s="1" t="s">
        <v>12</v>
      </c>
    </row>
    <row r="37" spans="2:4">
      <c r="B37" s="1" t="s">
        <v>21</v>
      </c>
      <c r="C37" s="11">
        <v>1</v>
      </c>
    </row>
    <row r="38" spans="2:4">
      <c r="B38" s="1" t="s">
        <v>22</v>
      </c>
      <c r="C38" s="11">
        <v>0</v>
      </c>
    </row>
    <row r="39" spans="2:4">
      <c r="B39" s="1" t="s">
        <v>23</v>
      </c>
      <c r="C39" s="11">
        <v>0</v>
      </c>
    </row>
    <row r="40" spans="2:4">
      <c r="B40" s="1" t="s">
        <v>24</v>
      </c>
      <c r="C40" s="7">
        <f>SUM(C37:C39)</f>
        <v>1</v>
      </c>
      <c r="D40" s="8" t="s">
        <v>25</v>
      </c>
    </row>
    <row r="42" spans="2:4">
      <c r="B42" s="1" t="s">
        <v>42</v>
      </c>
      <c r="C42" s="20">
        <f>(C27*C37)+(C31*C38)+(C35*C39)</f>
        <v>243.43067995959942</v>
      </c>
      <c r="D42" s="1" t="s">
        <v>12</v>
      </c>
    </row>
    <row r="44" spans="2:4">
      <c r="B44" s="1" t="s">
        <v>43</v>
      </c>
      <c r="C44" s="3">
        <f>C10</f>
        <v>4986.9186046511632</v>
      </c>
      <c r="D44" s="1" t="s">
        <v>8</v>
      </c>
    </row>
    <row r="45" spans="2:4">
      <c r="B45" s="1" t="s">
        <v>20</v>
      </c>
      <c r="C45" s="4">
        <f>C34</f>
        <v>0.17499999999999999</v>
      </c>
      <c r="D45" s="1" t="s">
        <v>17</v>
      </c>
    </row>
    <row r="46" spans="2:4">
      <c r="B46" s="1" t="s">
        <v>27</v>
      </c>
      <c r="C46" s="6">
        <f>C44*C45</f>
        <v>872.71075581395348</v>
      </c>
      <c r="D46" s="1" t="s">
        <v>12</v>
      </c>
    </row>
    <row r="47" spans="2:4">
      <c r="B47" s="1" t="s">
        <v>26</v>
      </c>
      <c r="C47" s="2">
        <f>C46/C42</f>
        <v>3.585048342956572</v>
      </c>
      <c r="D47" s="9" t="s">
        <v>31</v>
      </c>
    </row>
    <row r="49" spans="2:4">
      <c r="B49" s="1" t="s">
        <v>44</v>
      </c>
      <c r="C49" s="1">
        <v>2.8</v>
      </c>
    </row>
    <row r="50" spans="2:4">
      <c r="B50" s="1" t="s">
        <v>45</v>
      </c>
      <c r="C50" s="17">
        <f>C44*C45/C49</f>
        <v>311.6824127906977</v>
      </c>
      <c r="D50" s="1" t="s">
        <v>12</v>
      </c>
    </row>
    <row r="51" spans="2:4">
      <c r="B51" s="1" t="s">
        <v>47</v>
      </c>
      <c r="C51" s="17">
        <f>C10*C26/C24</f>
        <v>491.38468120577397</v>
      </c>
      <c r="D51" s="1" t="s">
        <v>12</v>
      </c>
    </row>
    <row r="52" spans="2:4">
      <c r="B52" s="1" t="s">
        <v>49</v>
      </c>
      <c r="C52" s="17">
        <f>C10*C30/C29</f>
        <v>352.33664054600609</v>
      </c>
      <c r="D52" s="1" t="s">
        <v>12</v>
      </c>
    </row>
    <row r="53" spans="2:4">
      <c r="B53" s="1" t="s">
        <v>51</v>
      </c>
      <c r="C53" s="17">
        <f>C10/C33*C34</f>
        <v>872.71075581395348</v>
      </c>
      <c r="D53" s="1" t="s">
        <v>12</v>
      </c>
    </row>
    <row r="54" spans="2:4">
      <c r="B54" s="1" t="s">
        <v>48</v>
      </c>
      <c r="C54" s="17">
        <v>243</v>
      </c>
      <c r="D54" s="1" t="s">
        <v>12</v>
      </c>
    </row>
    <row r="55" spans="2:4">
      <c r="B55" s="1" t="s">
        <v>50</v>
      </c>
      <c r="C55" s="17">
        <v>181</v>
      </c>
      <c r="D55" s="1" t="s">
        <v>12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3:I35"/>
  <sheetViews>
    <sheetView tabSelected="1" workbookViewId="0">
      <selection activeCell="C14" sqref="C14"/>
    </sheetView>
  </sheetViews>
  <sheetFormatPr defaultRowHeight="14.5"/>
  <cols>
    <col min="2" max="2" width="18.54296875" bestFit="1" customWidth="1"/>
  </cols>
  <sheetData>
    <row r="3" spans="2:9">
      <c r="B3" s="21" t="s">
        <v>52</v>
      </c>
    </row>
    <row r="4" spans="2:9">
      <c r="B4" s="22" t="s">
        <v>53</v>
      </c>
    </row>
    <row r="5" spans="2:9">
      <c r="I5" t="s">
        <v>74</v>
      </c>
    </row>
    <row r="6" spans="2:9">
      <c r="B6" s="1"/>
      <c r="C6" s="1"/>
      <c r="D6" s="1"/>
      <c r="E6" s="1"/>
      <c r="G6" s="1"/>
      <c r="H6" s="1"/>
      <c r="I6" t="s">
        <v>66</v>
      </c>
    </row>
    <row r="7" spans="2:9">
      <c r="B7" s="1" t="s">
        <v>54</v>
      </c>
      <c r="C7" s="29">
        <v>15000</v>
      </c>
      <c r="D7" s="1" t="s">
        <v>56</v>
      </c>
      <c r="E7" s="9" t="s">
        <v>68</v>
      </c>
      <c r="F7" s="1"/>
      <c r="G7" s="1"/>
      <c r="H7" s="1"/>
      <c r="I7" s="1"/>
    </row>
    <row r="8" spans="2:9">
      <c r="B8" s="1" t="s">
        <v>19</v>
      </c>
      <c r="C8" s="26">
        <v>0.14000000000000001</v>
      </c>
      <c r="D8" s="1" t="s">
        <v>17</v>
      </c>
      <c r="E8" t="s">
        <v>72</v>
      </c>
      <c r="F8" s="1"/>
      <c r="G8" s="23"/>
      <c r="H8" s="1"/>
      <c r="I8" s="1"/>
    </row>
    <row r="9" spans="2:9">
      <c r="B9" s="1" t="s">
        <v>57</v>
      </c>
      <c r="C9" s="27">
        <v>0.9</v>
      </c>
      <c r="D9" s="1"/>
      <c r="E9" s="1"/>
      <c r="F9" s="23"/>
      <c r="G9" s="23"/>
      <c r="H9" s="1"/>
    </row>
    <row r="10" spans="2:9">
      <c r="B10" s="1" t="s">
        <v>15</v>
      </c>
      <c r="C10" s="28">
        <v>1.19</v>
      </c>
      <c r="D10" s="1" t="s">
        <v>67</v>
      </c>
      <c r="E10" s="9" t="s">
        <v>69</v>
      </c>
      <c r="F10" s="1"/>
      <c r="G10" s="1"/>
      <c r="H10" s="1"/>
      <c r="I10" s="1"/>
    </row>
    <row r="11" spans="2:9">
      <c r="B11" s="1" t="s">
        <v>15</v>
      </c>
      <c r="C11" s="30">
        <f>C10/10.2</f>
        <v>0.11666666666666667</v>
      </c>
      <c r="D11" s="1" t="s">
        <v>17</v>
      </c>
      <c r="F11" s="1"/>
      <c r="G11" s="1"/>
      <c r="H11" s="1"/>
      <c r="I11" s="1"/>
    </row>
    <row r="12" spans="2:9">
      <c r="B12" s="1" t="s">
        <v>58</v>
      </c>
      <c r="C12" s="27">
        <v>0.9</v>
      </c>
      <c r="D12" s="1"/>
      <c r="E12" s="31"/>
      <c r="F12" s="1"/>
      <c r="G12" s="1"/>
      <c r="H12" s="24"/>
      <c r="I12" s="1"/>
    </row>
    <row r="13" spans="2:9">
      <c r="B13" s="1" t="s">
        <v>55</v>
      </c>
      <c r="C13" s="25">
        <v>0.35399999999999998</v>
      </c>
      <c r="D13" s="1" t="s">
        <v>17</v>
      </c>
      <c r="E13" s="9" t="s">
        <v>70</v>
      </c>
      <c r="F13" s="1"/>
      <c r="G13" s="1"/>
      <c r="H13" s="1"/>
      <c r="I13" s="1"/>
    </row>
    <row r="14" spans="2:9">
      <c r="B14" s="1" t="s">
        <v>59</v>
      </c>
      <c r="C14" s="10">
        <v>3.25</v>
      </c>
      <c r="D14" s="1"/>
      <c r="E14" s="31" t="s">
        <v>71</v>
      </c>
      <c r="F14" s="1"/>
      <c r="G14" s="1"/>
      <c r="H14" s="24"/>
      <c r="I14" s="1"/>
    </row>
    <row r="15" spans="2:9">
      <c r="B15" s="1"/>
      <c r="C15" s="17"/>
      <c r="D15" s="1"/>
      <c r="E15" s="1"/>
      <c r="F15" s="1"/>
      <c r="G15" s="1"/>
      <c r="H15" s="24"/>
      <c r="I15" s="1"/>
    </row>
    <row r="16" spans="2:9">
      <c r="B16" s="1" t="s">
        <v>63</v>
      </c>
      <c r="C16" s="17">
        <f>C7*C8/C9</f>
        <v>2333.3333333333335</v>
      </c>
      <c r="D16" s="1"/>
      <c r="E16" s="1"/>
      <c r="F16" s="1"/>
      <c r="G16" s="1"/>
      <c r="H16" s="1"/>
      <c r="I16" s="1"/>
    </row>
    <row r="17" spans="2:9">
      <c r="B17" s="1" t="s">
        <v>64</v>
      </c>
      <c r="C17" s="17">
        <f>C7*C11/C12</f>
        <v>1944.4444444444443</v>
      </c>
      <c r="D17" s="1"/>
      <c r="E17" s="1"/>
      <c r="F17" s="1"/>
      <c r="G17" s="1"/>
      <c r="H17" s="1"/>
      <c r="I17" s="1"/>
    </row>
    <row r="18" spans="2:9">
      <c r="B18" s="1" t="s">
        <v>65</v>
      </c>
      <c r="C18" s="17">
        <f>C7*C13/C14</f>
        <v>1633.8461538461538</v>
      </c>
      <c r="D18" s="1"/>
      <c r="E18" s="1"/>
      <c r="F18" s="1"/>
      <c r="G18" s="1"/>
      <c r="H18" s="1"/>
      <c r="I18" s="1"/>
    </row>
    <row r="19" spans="2:9">
      <c r="B19" s="1" t="s">
        <v>60</v>
      </c>
      <c r="C19" s="17">
        <f>C16-C18</f>
        <v>699.48717948717967</v>
      </c>
      <c r="D19" s="1" t="s">
        <v>61</v>
      </c>
      <c r="E19" s="1"/>
      <c r="F19" s="1"/>
      <c r="G19" s="1"/>
      <c r="H19" s="1"/>
      <c r="I19" s="1"/>
    </row>
    <row r="20" spans="2:9">
      <c r="B20" s="1" t="s">
        <v>60</v>
      </c>
      <c r="C20" s="17">
        <f>C17-C18</f>
        <v>310.59829059829053</v>
      </c>
      <c r="D20" s="1" t="s">
        <v>62</v>
      </c>
      <c r="E20" s="1"/>
      <c r="F20" s="1"/>
      <c r="G20" s="1"/>
      <c r="H20" s="1"/>
      <c r="I20" s="1"/>
    </row>
    <row r="21" spans="2:9">
      <c r="F21" s="1"/>
      <c r="G21" s="1"/>
      <c r="H21" s="1"/>
      <c r="I21" s="1"/>
    </row>
    <row r="22" spans="2:9">
      <c r="B22" s="1" t="s">
        <v>54</v>
      </c>
      <c r="C22" s="29">
        <v>7500</v>
      </c>
      <c r="D22" s="1" t="s">
        <v>56</v>
      </c>
      <c r="E22" s="9" t="s">
        <v>73</v>
      </c>
      <c r="F22" s="1"/>
      <c r="G22" s="1"/>
      <c r="H22" s="1"/>
      <c r="I22" s="1"/>
    </row>
    <row r="23" spans="2:9">
      <c r="B23" s="1" t="s">
        <v>19</v>
      </c>
      <c r="C23" s="26">
        <v>0.14000000000000001</v>
      </c>
      <c r="D23" s="1" t="s">
        <v>17</v>
      </c>
      <c r="E23" t="s">
        <v>72</v>
      </c>
      <c r="F23" s="1"/>
      <c r="G23" s="23"/>
      <c r="H23" s="1"/>
      <c r="I23" s="1"/>
    </row>
    <row r="24" spans="2:9">
      <c r="B24" s="1" t="s">
        <v>57</v>
      </c>
      <c r="C24" s="27">
        <v>0.9</v>
      </c>
      <c r="D24" s="1"/>
      <c r="E24" s="1"/>
      <c r="F24" s="23"/>
      <c r="G24" s="23"/>
      <c r="H24" s="1"/>
    </row>
    <row r="25" spans="2:9">
      <c r="B25" s="1" t="s">
        <v>15</v>
      </c>
      <c r="C25" s="28">
        <v>1.119</v>
      </c>
      <c r="D25" s="1" t="s">
        <v>67</v>
      </c>
      <c r="E25" s="9" t="s">
        <v>69</v>
      </c>
      <c r="F25" s="1"/>
      <c r="G25" s="1"/>
      <c r="H25" s="1"/>
      <c r="I25" s="1"/>
    </row>
    <row r="26" spans="2:9">
      <c r="B26" s="1" t="s">
        <v>15</v>
      </c>
      <c r="C26" s="30">
        <f>C25/10.2</f>
        <v>0.10970588235294118</v>
      </c>
      <c r="D26" s="1" t="s">
        <v>17</v>
      </c>
      <c r="F26" s="1"/>
      <c r="G26" s="1"/>
      <c r="H26" s="1"/>
      <c r="I26" s="1"/>
    </row>
    <row r="27" spans="2:9">
      <c r="B27" s="1" t="s">
        <v>58</v>
      </c>
      <c r="C27" s="27">
        <v>0.9</v>
      </c>
      <c r="D27" s="1"/>
      <c r="E27" s="31"/>
      <c r="F27" s="1"/>
      <c r="G27" s="1"/>
      <c r="H27" s="24"/>
      <c r="I27" s="1"/>
    </row>
    <row r="28" spans="2:9">
      <c r="B28" s="1" t="s">
        <v>55</v>
      </c>
      <c r="C28" s="25">
        <v>0.35399999999999998</v>
      </c>
      <c r="D28" s="1" t="s">
        <v>17</v>
      </c>
      <c r="E28" s="9" t="s">
        <v>70</v>
      </c>
      <c r="F28" s="1"/>
      <c r="G28" s="1"/>
      <c r="H28" s="1"/>
      <c r="I28" s="1"/>
    </row>
    <row r="29" spans="2:9">
      <c r="B29" s="1" t="s">
        <v>59</v>
      </c>
      <c r="C29" s="10">
        <v>3.25</v>
      </c>
      <c r="D29" s="1"/>
      <c r="E29" s="31" t="s">
        <v>71</v>
      </c>
      <c r="F29" s="1"/>
      <c r="G29" s="1"/>
      <c r="H29" s="24"/>
      <c r="I29" s="1"/>
    </row>
    <row r="30" spans="2:9">
      <c r="B30" s="1"/>
      <c r="C30" s="17"/>
      <c r="D30" s="1"/>
      <c r="E30" s="1"/>
      <c r="F30" s="1"/>
      <c r="G30" s="1"/>
      <c r="H30" s="24"/>
      <c r="I30" s="1"/>
    </row>
    <row r="31" spans="2:9">
      <c r="B31" s="1" t="s">
        <v>63</v>
      </c>
      <c r="C31" s="17">
        <f>C22*C23/C24</f>
        <v>1166.6666666666667</v>
      </c>
      <c r="D31" s="1"/>
      <c r="E31" s="1"/>
      <c r="F31" s="1"/>
      <c r="G31" s="1"/>
      <c r="H31" s="1"/>
      <c r="I31" s="1"/>
    </row>
    <row r="32" spans="2:9">
      <c r="B32" s="1" t="s">
        <v>64</v>
      </c>
      <c r="C32" s="17">
        <f>C22*C26/C27</f>
        <v>914.21568627450984</v>
      </c>
      <c r="D32" s="1"/>
      <c r="E32" s="1"/>
      <c r="F32" s="1"/>
      <c r="G32" s="1"/>
      <c r="H32" s="1"/>
      <c r="I32" s="1"/>
    </row>
    <row r="33" spans="2:9">
      <c r="B33" s="1" t="s">
        <v>65</v>
      </c>
      <c r="C33" s="17">
        <f>C22*C28/C29</f>
        <v>816.92307692307691</v>
      </c>
      <c r="D33" s="1"/>
      <c r="E33" s="1"/>
      <c r="F33" s="1"/>
      <c r="G33" s="1"/>
      <c r="H33" s="1"/>
      <c r="I33" s="1"/>
    </row>
    <row r="34" spans="2:9">
      <c r="B34" s="1" t="s">
        <v>60</v>
      </c>
      <c r="C34" s="17">
        <f>C31-C33</f>
        <v>349.74358974358984</v>
      </c>
      <c r="D34" s="1" t="s">
        <v>61</v>
      </c>
      <c r="E34" s="1"/>
      <c r="F34" s="1"/>
      <c r="G34" s="1"/>
      <c r="H34" s="1"/>
      <c r="I34" s="1"/>
    </row>
    <row r="35" spans="2:9">
      <c r="B35" s="1" t="s">
        <v>60</v>
      </c>
      <c r="C35" s="17">
        <f>C32-C33</f>
        <v>97.29260935143293</v>
      </c>
      <c r="D35" s="1" t="s">
        <v>62</v>
      </c>
      <c r="E35" s="1"/>
      <c r="F35" s="1"/>
      <c r="G35" s="1"/>
      <c r="H35" s="1"/>
      <c r="I35" s="1"/>
    </row>
  </sheetData>
  <sheetProtection sheet="1" objects="1" scenario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 Litres</vt:lpstr>
      <vt:lpstr>SCOP Calcs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Carroll</dc:creator>
  <cp:lastModifiedBy>allco</cp:lastModifiedBy>
  <dcterms:created xsi:type="dcterms:W3CDTF">2014-11-16T12:50:59Z</dcterms:created>
  <dcterms:modified xsi:type="dcterms:W3CDTF">2023-01-07T07:48:52Z</dcterms:modified>
</cp:coreProperties>
</file>